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29.xml" ContentType="application/vnd.openxmlformats-officedocument.spreadsheetml.externalLink+xml"/>
  <Override PartName="/xl/externalLinks/externalLink100.xml" ContentType="application/vnd.openxmlformats-officedocument.spreadsheetml.externalLink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130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10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120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140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83.xml" ContentType="application/vnd.openxmlformats-officedocument.spreadsheetml.externalLink+xml"/>
  <Override PartName="/xl/externalLinks/externalLink84.xml" ContentType="application/vnd.openxmlformats-officedocument.spreadsheetml.externalLink+xml"/>
  <Override PartName="/xl/externalLinks/externalLink85.xml" ContentType="application/vnd.openxmlformats-officedocument.spreadsheetml.externalLink+xml"/>
  <Override PartName="/xl/externalLinks/externalLink86.xml" ContentType="application/vnd.openxmlformats-officedocument.spreadsheetml.externalLink+xml"/>
  <Override PartName="/xl/externalLinks/externalLink87.xml" ContentType="application/vnd.openxmlformats-officedocument.spreadsheetml.externalLink+xml"/>
  <Override PartName="/xl/externalLinks/externalLink88.xml" ContentType="application/vnd.openxmlformats-officedocument.spreadsheetml.externalLink+xml"/>
  <Override PartName="/xl/externalLinks/externalLink89.xml" ContentType="application/vnd.openxmlformats-officedocument.spreadsheetml.externalLink+xml"/>
  <Override PartName="/xl/externalLinks/externalLink90.xml" ContentType="application/vnd.openxmlformats-officedocument.spreadsheetml.externalLink+xml"/>
  <Override PartName="/xl/externalLinks/externalLink91.xml" ContentType="application/vnd.openxmlformats-officedocument.spreadsheetml.externalLink+xml"/>
  <Override PartName="/xl/externalLinks/externalLink92.xml" ContentType="application/vnd.openxmlformats-officedocument.spreadsheetml.externalLink+xml"/>
  <Override PartName="/xl/externalLinks/externalLink93.xml" ContentType="application/vnd.openxmlformats-officedocument.spreadsheetml.externalLink+xml"/>
  <Override PartName="/xl/externalLinks/externalLink94.xml" ContentType="application/vnd.openxmlformats-officedocument.spreadsheetml.externalLink+xml"/>
  <Override PartName="/xl/externalLinks/externalLink95.xml" ContentType="application/vnd.openxmlformats-officedocument.spreadsheetml.externalLink+xml"/>
  <Override PartName="/xl/externalLinks/externalLink96.xml" ContentType="application/vnd.openxmlformats-officedocument.spreadsheetml.externalLink+xml"/>
  <Override PartName="/xl/externalLinks/externalLink97.xml" ContentType="application/vnd.openxmlformats-officedocument.spreadsheetml.externalLink+xml"/>
  <Override PartName="/xl/externalLinks/externalLink98.xml" ContentType="application/vnd.openxmlformats-officedocument.spreadsheetml.externalLink+xml"/>
  <Override PartName="/xl/externalLinks/externalLink99.xml" ContentType="application/vnd.openxmlformats-officedocument.spreadsheetml.externalLink+xml"/>
  <Override PartName="/xl/externalLinks/externalLink101.xml" ContentType="application/vnd.openxmlformats-officedocument.spreadsheetml.externalLink+xml"/>
  <Override PartName="/xl/externalLinks/externalLink102.xml" ContentType="application/vnd.openxmlformats-officedocument.spreadsheetml.externalLink+xml"/>
  <Override PartName="/xl/externalLinks/externalLink103.xml" ContentType="application/vnd.openxmlformats-officedocument.spreadsheetml.externalLink+xml"/>
  <Override PartName="/xl/externalLinks/externalLink104.xml" ContentType="application/vnd.openxmlformats-officedocument.spreadsheetml.externalLink+xml"/>
  <Override PartName="/xl/externalLinks/externalLink105.xml" ContentType="application/vnd.openxmlformats-officedocument.spreadsheetml.externalLink+xml"/>
  <Override PartName="/xl/externalLinks/externalLink106.xml" ContentType="application/vnd.openxmlformats-officedocument.spreadsheetml.externalLink+xml"/>
  <Override PartName="/xl/externalLinks/externalLink107.xml" ContentType="application/vnd.openxmlformats-officedocument.spreadsheetml.externalLink+xml"/>
  <Override PartName="/xl/externalLinks/externalLink108.xml" ContentType="application/vnd.openxmlformats-officedocument.spreadsheetml.externalLink+xml"/>
  <Override PartName="/xl/externalLinks/externalLink109.xml" ContentType="application/vnd.openxmlformats-officedocument.spreadsheetml.externalLink+xml"/>
  <Override PartName="/xl/externalLinks/externalLink111.xml" ContentType="application/vnd.openxmlformats-officedocument.spreadsheetml.externalLink+xml"/>
  <Override PartName="/xl/externalLinks/externalLink112.xml" ContentType="application/vnd.openxmlformats-officedocument.spreadsheetml.externalLink+xml"/>
  <Override PartName="/xl/externalLinks/externalLink113.xml" ContentType="application/vnd.openxmlformats-officedocument.spreadsheetml.externalLink+xml"/>
  <Override PartName="/xl/externalLinks/externalLink114.xml" ContentType="application/vnd.openxmlformats-officedocument.spreadsheetml.externalLink+xml"/>
  <Override PartName="/xl/externalLinks/externalLink115.xml" ContentType="application/vnd.openxmlformats-officedocument.spreadsheetml.externalLink+xml"/>
  <Override PartName="/xl/externalLinks/externalLink116.xml" ContentType="application/vnd.openxmlformats-officedocument.spreadsheetml.externalLink+xml"/>
  <Override PartName="/xl/externalLinks/externalLink117.xml" ContentType="application/vnd.openxmlformats-officedocument.spreadsheetml.externalLink+xml"/>
  <Override PartName="/xl/externalLinks/externalLink118.xml" ContentType="application/vnd.openxmlformats-officedocument.spreadsheetml.externalLink+xml"/>
  <Override PartName="/xl/externalLinks/externalLink119.xml" ContentType="application/vnd.openxmlformats-officedocument.spreadsheetml.externalLink+xml"/>
  <Override PartName="/xl/externalLinks/externalLink121.xml" ContentType="application/vnd.openxmlformats-officedocument.spreadsheetml.externalLink+xml"/>
  <Override PartName="/xl/externalLinks/externalLink122.xml" ContentType="application/vnd.openxmlformats-officedocument.spreadsheetml.externalLink+xml"/>
  <Override PartName="/xl/externalLinks/externalLink123.xml" ContentType="application/vnd.openxmlformats-officedocument.spreadsheetml.externalLink+xml"/>
  <Override PartName="/xl/externalLinks/externalLink124.xml" ContentType="application/vnd.openxmlformats-officedocument.spreadsheetml.externalLink+xml"/>
  <Override PartName="/xl/externalLinks/externalLink125.xml" ContentType="application/vnd.openxmlformats-officedocument.spreadsheetml.externalLink+xml"/>
  <Override PartName="/xl/externalLinks/externalLink126.xml" ContentType="application/vnd.openxmlformats-officedocument.spreadsheetml.externalLink+xml"/>
  <Override PartName="/xl/externalLinks/externalLink127.xml" ContentType="application/vnd.openxmlformats-officedocument.spreadsheetml.externalLink+xml"/>
  <Override PartName="/xl/externalLinks/externalLink128.xml" ContentType="application/vnd.openxmlformats-officedocument.spreadsheetml.externalLink+xml"/>
  <Override PartName="/xl/externalLinks/externalLink129.xml" ContentType="application/vnd.openxmlformats-officedocument.spreadsheetml.externalLink+xml"/>
  <Override PartName="/xl/externalLinks/externalLink131.xml" ContentType="application/vnd.openxmlformats-officedocument.spreadsheetml.externalLink+xml"/>
  <Override PartName="/xl/externalLinks/externalLink132.xml" ContentType="application/vnd.openxmlformats-officedocument.spreadsheetml.externalLink+xml"/>
  <Override PartName="/xl/externalLinks/externalLink133.xml" ContentType="application/vnd.openxmlformats-officedocument.spreadsheetml.externalLink+xml"/>
  <Override PartName="/xl/externalLinks/externalLink134.xml" ContentType="application/vnd.openxmlformats-officedocument.spreadsheetml.externalLink+xml"/>
  <Override PartName="/xl/externalLinks/externalLink135.xml" ContentType="application/vnd.openxmlformats-officedocument.spreadsheetml.externalLink+xml"/>
  <Override PartName="/xl/externalLinks/externalLink136.xml" ContentType="application/vnd.openxmlformats-officedocument.spreadsheetml.externalLink+xml"/>
  <Override PartName="/xl/externalLinks/externalLink137.xml" ContentType="application/vnd.openxmlformats-officedocument.spreadsheetml.externalLink+xml"/>
  <Override PartName="/xl/externalLinks/externalLink138.xml" ContentType="application/vnd.openxmlformats-officedocument.spreadsheetml.externalLink+xml"/>
  <Override PartName="/xl/externalLinks/externalLink139.xml" ContentType="application/vnd.openxmlformats-officedocument.spreadsheetml.externalLink+xml"/>
  <Override PartName="/xl/externalLinks/externalLink141.xml" ContentType="application/vnd.openxmlformats-officedocument.spreadsheetml.externalLink+xml"/>
  <Override PartName="/xl/externalLinks/externalLink142.xml" ContentType="application/vnd.openxmlformats-officedocument.spreadsheetml.externalLink+xml"/>
  <Override PartName="/xl/externalLinks/externalLink143.xml" ContentType="application/vnd.openxmlformats-officedocument.spreadsheetml.externalLink+xml"/>
  <Override PartName="/xl/externalLinks/externalLink144.xml" ContentType="application/vnd.openxmlformats-officedocument.spreadsheetml.externalLink+xml"/>
  <Override PartName="/xl/externalLinks/externalLink145.xml" ContentType="application/vnd.openxmlformats-officedocument.spreadsheetml.externalLink+xml"/>
  <Override PartName="/xl/externalLinks/_rels/externalLink100.xml.rels" ContentType="application/vnd.openxmlformats-package.relationships+xml"/>
  <Override PartName="/xl/externalLinks/_rels/externalLink29.xml.rels" ContentType="application/vnd.openxmlformats-package.relationships+xml"/>
  <Override PartName="/xl/externalLinks/_rels/externalLink1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4.xml.rels" ContentType="application/vnd.openxmlformats-package.relationships+xml"/>
  <Override PartName="/xl/externalLinks/_rels/externalLink5.xml.rels" ContentType="application/vnd.openxmlformats-package.relationships+xml"/>
  <Override PartName="/xl/externalLinks/_rels/externalLink6.xml.rels" ContentType="application/vnd.openxmlformats-package.relationships+xml"/>
  <Override PartName="/xl/externalLinks/_rels/externalLink7.xml.rels" ContentType="application/vnd.openxmlformats-package.relationships+xml"/>
  <Override PartName="/xl/externalLinks/_rels/externalLink8.xml.rels" ContentType="application/vnd.openxmlformats-package.relationships+xml"/>
  <Override PartName="/xl/externalLinks/_rels/externalLink9.xml.rels" ContentType="application/vnd.openxmlformats-package.relationships+xml"/>
  <Override PartName="/xl/externalLinks/_rels/externalLink54.xml.rels" ContentType="application/vnd.openxmlformats-package.relationships+xml"/>
  <Override PartName="/xl/externalLinks/_rels/externalLink32.xml.rels" ContentType="application/vnd.openxmlformats-package.relationships+xml"/>
  <Override PartName="/xl/externalLinks/_rels/externalLink10.xml.rels" ContentType="application/vnd.openxmlformats-package.relationships+xml"/>
  <Override PartName="/xl/externalLinks/_rels/externalLink55.xml.rels" ContentType="application/vnd.openxmlformats-package.relationships+xml"/>
  <Override PartName="/xl/externalLinks/_rels/externalLink33.xml.rels" ContentType="application/vnd.openxmlformats-package.relationships+xml"/>
  <Override PartName="/xl/externalLinks/_rels/externalLink11.xml.rels" ContentType="application/vnd.openxmlformats-package.relationships+xml"/>
  <Override PartName="/xl/externalLinks/_rels/externalLink56.xml.rels" ContentType="application/vnd.openxmlformats-package.relationships+xml"/>
  <Override PartName="/xl/externalLinks/_rels/externalLink34.xml.rels" ContentType="application/vnd.openxmlformats-package.relationships+xml"/>
  <Override PartName="/xl/externalLinks/_rels/externalLink12.xml.rels" ContentType="application/vnd.openxmlformats-package.relationships+xml"/>
  <Override PartName="/xl/externalLinks/_rels/externalLink57.xml.rels" ContentType="application/vnd.openxmlformats-package.relationships+xml"/>
  <Override PartName="/xl/externalLinks/_rels/externalLink35.xml.rels" ContentType="application/vnd.openxmlformats-package.relationships+xml"/>
  <Override PartName="/xl/externalLinks/_rels/externalLink13.xml.rels" ContentType="application/vnd.openxmlformats-package.relationships+xml"/>
  <Override PartName="/xl/externalLinks/_rels/externalLink58.xml.rels" ContentType="application/vnd.openxmlformats-package.relationships+xml"/>
  <Override PartName="/xl/externalLinks/_rels/externalLink36.xml.rels" ContentType="application/vnd.openxmlformats-package.relationships+xml"/>
  <Override PartName="/xl/externalLinks/_rels/externalLink14.xml.rels" ContentType="application/vnd.openxmlformats-package.relationships+xml"/>
  <Override PartName="/xl/externalLinks/_rels/externalLink130.xml.rels" ContentType="application/vnd.openxmlformats-package.relationships+xml"/>
  <Override PartName="/xl/externalLinks/_rels/externalLink59.xml.rels" ContentType="application/vnd.openxmlformats-package.relationships+xml"/>
  <Override PartName="/xl/externalLinks/_rels/externalLink37.xml.rels" ContentType="application/vnd.openxmlformats-package.relationships+xml"/>
  <Override PartName="/xl/externalLinks/_rels/externalLink15.xml.rels" ContentType="application/vnd.openxmlformats-package.relationships+xml"/>
  <Override PartName="/xl/externalLinks/_rels/externalLink38.xml.rels" ContentType="application/vnd.openxmlformats-package.relationships+xml"/>
  <Override PartName="/xl/externalLinks/_rels/externalLink16.xml.rels" ContentType="application/vnd.openxmlformats-package.relationships+xml"/>
  <Override PartName="/xl/externalLinks/_rels/externalLink110.xml.rels" ContentType="application/vnd.openxmlformats-package.relationships+xml"/>
  <Override PartName="/xl/externalLinks/_rels/externalLink39.xml.rels" ContentType="application/vnd.openxmlformats-package.relationships+xml"/>
  <Override PartName="/xl/externalLinks/_rels/externalLink17.xml.rels" ContentType="application/vnd.openxmlformats-package.relationships+xml"/>
  <Override PartName="/xl/externalLinks/_rels/externalLink18.xml.rels" ContentType="application/vnd.openxmlformats-package.relationships+xml"/>
  <Override PartName="/xl/externalLinks/_rels/externalLink19.xml.rels" ContentType="application/vnd.openxmlformats-package.relationships+xml"/>
  <Override PartName="/xl/externalLinks/_rels/externalLink64.xml.rels" ContentType="application/vnd.openxmlformats-package.relationships+xml"/>
  <Override PartName="/xl/externalLinks/_rels/externalLink42.xml.rels" ContentType="application/vnd.openxmlformats-package.relationships+xml"/>
  <Override PartName="/xl/externalLinks/_rels/externalLink20.xml.rels" ContentType="application/vnd.openxmlformats-package.relationships+xml"/>
  <Override PartName="/xl/externalLinks/_rels/externalLink43.xml.rels" ContentType="application/vnd.openxmlformats-package.relationships+xml"/>
  <Override PartName="/xl/externalLinks/_rels/externalLink21.xml.rels" ContentType="application/vnd.openxmlformats-package.relationships+xml"/>
  <Override PartName="/xl/externalLinks/_rels/externalLink44.xml.rels" ContentType="application/vnd.openxmlformats-package.relationships+xml"/>
  <Override PartName="/xl/externalLinks/_rels/externalLink22.xml.rels" ContentType="application/vnd.openxmlformats-package.relationships+xml"/>
  <Override PartName="/xl/externalLinks/_rels/externalLink45.xml.rels" ContentType="application/vnd.openxmlformats-package.relationships+xml"/>
  <Override PartName="/xl/externalLinks/_rels/externalLink23.xml.rels" ContentType="application/vnd.openxmlformats-package.relationships+xml"/>
  <Override PartName="/xl/externalLinks/_rels/externalLink46.xml.rels" ContentType="application/vnd.openxmlformats-package.relationships+xml"/>
  <Override PartName="/xl/externalLinks/_rels/externalLink24.xml.rels" ContentType="application/vnd.openxmlformats-package.relationships+xml"/>
  <Override PartName="/xl/externalLinks/_rels/externalLink47.xml.rels" ContentType="application/vnd.openxmlformats-package.relationships+xml"/>
  <Override PartName="/xl/externalLinks/_rels/externalLink25.xml.rels" ContentType="application/vnd.openxmlformats-package.relationships+xml"/>
  <Override PartName="/xl/externalLinks/_rels/externalLink48.xml.rels" ContentType="application/vnd.openxmlformats-package.relationships+xml"/>
  <Override PartName="/xl/externalLinks/_rels/externalLink26.xml.rels" ContentType="application/vnd.openxmlformats-package.relationships+xml"/>
  <Override PartName="/xl/externalLinks/_rels/externalLink120.xml.rels" ContentType="application/vnd.openxmlformats-package.relationships+xml"/>
  <Override PartName="/xl/externalLinks/_rels/externalLink49.xml.rels" ContentType="application/vnd.openxmlformats-package.relationships+xml"/>
  <Override PartName="/xl/externalLinks/_rels/externalLink27.xml.rels" ContentType="application/vnd.openxmlformats-package.relationships+xml"/>
  <Override PartName="/xl/externalLinks/_rels/externalLink28.xml.rels" ContentType="application/vnd.openxmlformats-package.relationships+xml"/>
  <Override PartName="/xl/externalLinks/_rels/externalLink52.xml.rels" ContentType="application/vnd.openxmlformats-package.relationships+xml"/>
  <Override PartName="/xl/externalLinks/_rels/externalLink30.xml.rels" ContentType="application/vnd.openxmlformats-package.relationships+xml"/>
  <Override PartName="/xl/externalLinks/_rels/externalLink53.xml.rels" ContentType="application/vnd.openxmlformats-package.relationships+xml"/>
  <Override PartName="/xl/externalLinks/_rels/externalLink31.xml.rels" ContentType="application/vnd.openxmlformats-package.relationships+xml"/>
  <Override PartName="/xl/externalLinks/_rels/externalLink62.xml.rels" ContentType="application/vnd.openxmlformats-package.relationships+xml"/>
  <Override PartName="/xl/externalLinks/_rels/externalLink40.xml.rels" ContentType="application/vnd.openxmlformats-package.relationships+xml"/>
  <Override PartName="/xl/externalLinks/_rels/externalLink63.xml.rels" ContentType="application/vnd.openxmlformats-package.relationships+xml"/>
  <Override PartName="/xl/externalLinks/_rels/externalLink41.xml.rels" ContentType="application/vnd.openxmlformats-package.relationships+xml"/>
  <Override PartName="/xl/externalLinks/_rels/externalLink50.xml.rels" ContentType="application/vnd.openxmlformats-package.relationships+xml"/>
  <Override PartName="/xl/externalLinks/_rels/externalLink51.xml.rels" ContentType="application/vnd.openxmlformats-package.relationships+xml"/>
  <Override PartName="/xl/externalLinks/_rels/externalLink60.xml.rels" ContentType="application/vnd.openxmlformats-package.relationships+xml"/>
  <Override PartName="/xl/externalLinks/_rels/externalLink61.xml.rels" ContentType="application/vnd.openxmlformats-package.relationships+xml"/>
  <Override PartName="/xl/externalLinks/_rels/externalLink65.xml.rels" ContentType="application/vnd.openxmlformats-package.relationships+xml"/>
  <Override PartName="/xl/externalLinks/_rels/externalLink66.xml.rels" ContentType="application/vnd.openxmlformats-package.relationships+xml"/>
  <Override PartName="/xl/externalLinks/_rels/externalLink67.xml.rels" ContentType="application/vnd.openxmlformats-package.relationships+xml"/>
  <Override PartName="/xl/externalLinks/_rels/externalLink68.xml.rels" ContentType="application/vnd.openxmlformats-package.relationships+xml"/>
  <Override PartName="/xl/externalLinks/_rels/externalLink140.xml.rels" ContentType="application/vnd.openxmlformats-package.relationships+xml"/>
  <Override PartName="/xl/externalLinks/_rels/externalLink69.xml.rels" ContentType="application/vnd.openxmlformats-package.relationships+xml"/>
  <Override PartName="/xl/externalLinks/_rels/externalLink70.xml.rels" ContentType="application/vnd.openxmlformats-package.relationships+xml"/>
  <Override PartName="/xl/externalLinks/_rels/externalLink71.xml.rels" ContentType="application/vnd.openxmlformats-package.relationships+xml"/>
  <Override PartName="/xl/externalLinks/_rels/externalLink72.xml.rels" ContentType="application/vnd.openxmlformats-package.relationships+xml"/>
  <Override PartName="/xl/externalLinks/_rels/externalLink73.xml.rels" ContentType="application/vnd.openxmlformats-package.relationships+xml"/>
  <Override PartName="/xl/externalLinks/_rels/externalLink74.xml.rels" ContentType="application/vnd.openxmlformats-package.relationships+xml"/>
  <Override PartName="/xl/externalLinks/_rels/externalLink75.xml.rels" ContentType="application/vnd.openxmlformats-package.relationships+xml"/>
  <Override PartName="/xl/externalLinks/_rels/externalLink76.xml.rels" ContentType="application/vnd.openxmlformats-package.relationships+xml"/>
  <Override PartName="/xl/externalLinks/_rels/externalLink77.xml.rels" ContentType="application/vnd.openxmlformats-package.relationships+xml"/>
  <Override PartName="/xl/externalLinks/_rels/externalLink78.xml.rels" ContentType="application/vnd.openxmlformats-package.relationships+xml"/>
  <Override PartName="/xl/externalLinks/_rels/externalLink79.xml.rels" ContentType="application/vnd.openxmlformats-package.relationships+xml"/>
  <Override PartName="/xl/externalLinks/_rels/externalLink80.xml.rels" ContentType="application/vnd.openxmlformats-package.relationships+xml"/>
  <Override PartName="/xl/externalLinks/_rels/externalLink81.xml.rels" ContentType="application/vnd.openxmlformats-package.relationships+xml"/>
  <Override PartName="/xl/externalLinks/_rels/externalLink82.xml.rels" ContentType="application/vnd.openxmlformats-package.relationships+xml"/>
  <Override PartName="/xl/externalLinks/_rels/externalLink83.xml.rels" ContentType="application/vnd.openxmlformats-package.relationships+xml"/>
  <Override PartName="/xl/externalLinks/_rels/externalLink84.xml.rels" ContentType="application/vnd.openxmlformats-package.relationships+xml"/>
  <Override PartName="/xl/externalLinks/_rels/externalLink85.xml.rels" ContentType="application/vnd.openxmlformats-package.relationships+xml"/>
  <Override PartName="/xl/externalLinks/_rels/externalLink86.xml.rels" ContentType="application/vnd.openxmlformats-package.relationships+xml"/>
  <Override PartName="/xl/externalLinks/_rels/externalLink87.xml.rels" ContentType="application/vnd.openxmlformats-package.relationships+xml"/>
  <Override PartName="/xl/externalLinks/_rels/externalLink88.xml.rels" ContentType="application/vnd.openxmlformats-package.relationships+xml"/>
  <Override PartName="/xl/externalLinks/_rels/externalLink89.xml.rels" ContentType="application/vnd.openxmlformats-package.relationships+xml"/>
  <Override PartName="/xl/externalLinks/_rels/externalLink90.xml.rels" ContentType="application/vnd.openxmlformats-package.relationships+xml"/>
  <Override PartName="/xl/externalLinks/_rels/externalLink91.xml.rels" ContentType="application/vnd.openxmlformats-package.relationships+xml"/>
  <Override PartName="/xl/externalLinks/_rels/externalLink92.xml.rels" ContentType="application/vnd.openxmlformats-package.relationships+xml"/>
  <Override PartName="/xl/externalLinks/_rels/externalLink93.xml.rels" ContentType="application/vnd.openxmlformats-package.relationships+xml"/>
  <Override PartName="/xl/externalLinks/_rels/externalLink94.xml.rels" ContentType="application/vnd.openxmlformats-package.relationships+xml"/>
  <Override PartName="/xl/externalLinks/_rels/externalLink95.xml.rels" ContentType="application/vnd.openxmlformats-package.relationships+xml"/>
  <Override PartName="/xl/externalLinks/_rels/externalLink96.xml.rels" ContentType="application/vnd.openxmlformats-package.relationships+xml"/>
  <Override PartName="/xl/externalLinks/_rels/externalLink97.xml.rels" ContentType="application/vnd.openxmlformats-package.relationships+xml"/>
  <Override PartName="/xl/externalLinks/_rels/externalLink98.xml.rels" ContentType="application/vnd.openxmlformats-package.relationships+xml"/>
  <Override PartName="/xl/externalLinks/_rels/externalLink99.xml.rels" ContentType="application/vnd.openxmlformats-package.relationships+xml"/>
  <Override PartName="/xl/externalLinks/_rels/externalLink101.xml.rels" ContentType="application/vnd.openxmlformats-package.relationships+xml"/>
  <Override PartName="/xl/externalLinks/_rels/externalLink102.xml.rels" ContentType="application/vnd.openxmlformats-package.relationships+xml"/>
  <Override PartName="/xl/externalLinks/_rels/externalLink103.xml.rels" ContentType="application/vnd.openxmlformats-package.relationships+xml"/>
  <Override PartName="/xl/externalLinks/_rels/externalLink104.xml.rels" ContentType="application/vnd.openxmlformats-package.relationships+xml"/>
  <Override PartName="/xl/externalLinks/_rels/externalLink105.xml.rels" ContentType="application/vnd.openxmlformats-package.relationships+xml"/>
  <Override PartName="/xl/externalLinks/_rels/externalLink106.xml.rels" ContentType="application/vnd.openxmlformats-package.relationships+xml"/>
  <Override PartName="/xl/externalLinks/_rels/externalLink107.xml.rels" ContentType="application/vnd.openxmlformats-package.relationships+xml"/>
  <Override PartName="/xl/externalLinks/_rels/externalLink108.xml.rels" ContentType="application/vnd.openxmlformats-package.relationships+xml"/>
  <Override PartName="/xl/externalLinks/_rels/externalLink109.xml.rels" ContentType="application/vnd.openxmlformats-package.relationships+xml"/>
  <Override PartName="/xl/externalLinks/_rels/externalLink111.xml.rels" ContentType="application/vnd.openxmlformats-package.relationships+xml"/>
  <Override PartName="/xl/externalLinks/_rels/externalLink112.xml.rels" ContentType="application/vnd.openxmlformats-package.relationships+xml"/>
  <Override PartName="/xl/externalLinks/_rels/externalLink113.xml.rels" ContentType="application/vnd.openxmlformats-package.relationships+xml"/>
  <Override PartName="/xl/externalLinks/_rels/externalLink114.xml.rels" ContentType="application/vnd.openxmlformats-package.relationships+xml"/>
  <Override PartName="/xl/externalLinks/_rels/externalLink115.xml.rels" ContentType="application/vnd.openxmlformats-package.relationships+xml"/>
  <Override PartName="/xl/externalLinks/_rels/externalLink116.xml.rels" ContentType="application/vnd.openxmlformats-package.relationships+xml"/>
  <Override PartName="/xl/externalLinks/_rels/externalLink117.xml.rels" ContentType="application/vnd.openxmlformats-package.relationships+xml"/>
  <Override PartName="/xl/externalLinks/_rels/externalLink118.xml.rels" ContentType="application/vnd.openxmlformats-package.relationships+xml"/>
  <Override PartName="/xl/externalLinks/_rels/externalLink119.xml.rels" ContentType="application/vnd.openxmlformats-package.relationships+xml"/>
  <Override PartName="/xl/externalLinks/_rels/externalLink121.xml.rels" ContentType="application/vnd.openxmlformats-package.relationships+xml"/>
  <Override PartName="/xl/externalLinks/_rels/externalLink122.xml.rels" ContentType="application/vnd.openxmlformats-package.relationships+xml"/>
  <Override PartName="/xl/externalLinks/_rels/externalLink123.xml.rels" ContentType="application/vnd.openxmlformats-package.relationships+xml"/>
  <Override PartName="/xl/externalLinks/_rels/externalLink124.xml.rels" ContentType="application/vnd.openxmlformats-package.relationships+xml"/>
  <Override PartName="/xl/externalLinks/_rels/externalLink125.xml.rels" ContentType="application/vnd.openxmlformats-package.relationships+xml"/>
  <Override PartName="/xl/externalLinks/_rels/externalLink126.xml.rels" ContentType="application/vnd.openxmlformats-package.relationships+xml"/>
  <Override PartName="/xl/externalLinks/_rels/externalLink127.xml.rels" ContentType="application/vnd.openxmlformats-package.relationships+xml"/>
  <Override PartName="/xl/externalLinks/_rels/externalLink128.xml.rels" ContentType="application/vnd.openxmlformats-package.relationships+xml"/>
  <Override PartName="/xl/externalLinks/_rels/externalLink129.xml.rels" ContentType="application/vnd.openxmlformats-package.relationships+xml"/>
  <Override PartName="/xl/externalLinks/_rels/externalLink131.xml.rels" ContentType="application/vnd.openxmlformats-package.relationships+xml"/>
  <Override PartName="/xl/externalLinks/_rels/externalLink132.xml.rels" ContentType="application/vnd.openxmlformats-package.relationships+xml"/>
  <Override PartName="/xl/externalLinks/_rels/externalLink133.xml.rels" ContentType="application/vnd.openxmlformats-package.relationships+xml"/>
  <Override PartName="/xl/externalLinks/_rels/externalLink134.xml.rels" ContentType="application/vnd.openxmlformats-package.relationships+xml"/>
  <Override PartName="/xl/externalLinks/_rels/externalLink135.xml.rels" ContentType="application/vnd.openxmlformats-package.relationships+xml"/>
  <Override PartName="/xl/externalLinks/_rels/externalLink136.xml.rels" ContentType="application/vnd.openxmlformats-package.relationships+xml"/>
  <Override PartName="/xl/externalLinks/_rels/externalLink137.xml.rels" ContentType="application/vnd.openxmlformats-package.relationships+xml"/>
  <Override PartName="/xl/externalLinks/_rels/externalLink138.xml.rels" ContentType="application/vnd.openxmlformats-package.relationships+xml"/>
  <Override PartName="/xl/externalLinks/_rels/externalLink139.xml.rels" ContentType="application/vnd.openxmlformats-package.relationships+xml"/>
  <Override PartName="/xl/externalLinks/_rels/externalLink141.xml.rels" ContentType="application/vnd.openxmlformats-package.relationships+xml"/>
  <Override PartName="/xl/externalLinks/_rels/externalLink142.xml.rels" ContentType="application/vnd.openxmlformats-package.relationships+xml"/>
  <Override PartName="/xl/externalLinks/_rels/externalLink143.xml.rels" ContentType="application/vnd.openxmlformats-package.relationships+xml"/>
  <Override PartName="/xl/externalLinks/_rels/externalLink144.xml.rels" ContentType="application/vnd.openxmlformats-package.relationships+xml"/>
  <Override PartName="/xl/externalLinks/_rels/externalLink145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1.xml" ContentType="application/xml"/>
  <Override PartName="/customXml/itemProps3.xml" ContentType="application/vnd.openxmlformats-officedocument.customXmlProperties+xml"/>
  <Override PartName="/customXml/itemProps1.xml" ContentType="application/vnd.openxmlformats-officedocument.customXmlProperties+xml"/>
  <Override PartName="/customXml/item2.xml" ContentType="application/xml"/>
  <Override PartName="/customXml/itemProps2.xml" ContentType="application/vnd.openxmlformats-officedocument.customXmlProperties+xml"/>
  <Override PartName="/customXml/_rels/item1.xml.rels" ContentType="application/vnd.openxmlformats-package.relationships+xml"/>
  <Override PartName="/customXml/_rels/item2.xml.rels" ContentType="application/vnd.openxmlformats-package.relationships+xml"/>
  <Override PartName="/customXml/_rels/item3.xml.rels" ContentType="application/vnd.openxmlformats-package.relationships+xml"/>
  <Override PartName="/customXml/item3.xml" ContentType="application/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<Relationship Id="rId7" Type="http://schemas.openxmlformats.org/officeDocument/2006/relationships/customXml" Target="../customXml/item3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 lockWindows="false"/>
  <bookViews>
    <workbookView showHorizontalScroll="true" showVerticalScroll="true" showSheetTabs="true" xWindow="0" yWindow="0" windowWidth="16384" windowHeight="8192" tabRatio="500" firstSheet="0" activeTab="0"/>
  </bookViews>
  <sheets>
    <sheet name="Model Output - Expansion" sheetId="1" state="visible" r:id="rId3"/>
    <sheet name="Model Output - New" sheetId="2" state="visible" r:id="rId4"/>
    <sheet name="Model Output - Existing" sheetId="3" state="visible" r:id="rId5"/>
    <sheet name="Model Sheet 1" sheetId="4" state="visible" r:id="rId6"/>
    <sheet name="Model Sheet 2" sheetId="5" state="visible" r:id="rId7"/>
    <sheet name="Model Sheet 3" sheetId="6" state="visible" r:id="rId8"/>
    <sheet name="Model Sheet 4" sheetId="7" state="visible" r:id="rId9"/>
    <sheet name="Model Sheet 5" sheetId="8" state="visible" r:id="rId10"/>
    <sheet name="BCA Community Lookup" sheetId="9" state="visible" r:id="rId11"/>
    <sheet name="IMPLAN Multipliers" sheetId="10" state="hidden" r:id="rId12"/>
    <sheet name="DOT CONSTR MODEL" sheetId="11" state="visible" r:id="rId13"/>
    <sheet name="Help" sheetId="12" state="visible" r:id="rId14"/>
  </sheets>
  <externalReferences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  <externalReference r:id="rId94"/>
    <externalReference r:id="rId95"/>
    <externalReference r:id="rId96"/>
    <externalReference r:id="rId97"/>
    <externalReference r:id="rId98"/>
    <externalReference r:id="rId99"/>
    <externalReference r:id="rId100"/>
    <externalReference r:id="rId101"/>
    <externalReference r:id="rId102"/>
    <externalReference r:id="rId103"/>
    <externalReference r:id="rId104"/>
    <externalReference r:id="rId105"/>
    <externalReference r:id="rId106"/>
    <externalReference r:id="rId107"/>
    <externalReference r:id="rId108"/>
    <externalReference r:id="rId109"/>
    <externalReference r:id="rId110"/>
    <externalReference r:id="rId111"/>
    <externalReference r:id="rId112"/>
    <externalReference r:id="rId113"/>
    <externalReference r:id="rId114"/>
    <externalReference r:id="rId115"/>
    <externalReference r:id="rId116"/>
    <externalReference r:id="rId117"/>
    <externalReference r:id="rId118"/>
    <externalReference r:id="rId119"/>
    <externalReference r:id="rId120"/>
    <externalReference r:id="rId121"/>
    <externalReference r:id="rId122"/>
    <externalReference r:id="rId123"/>
    <externalReference r:id="rId124"/>
    <externalReference r:id="rId125"/>
    <externalReference r:id="rId126"/>
    <externalReference r:id="rId127"/>
    <externalReference r:id="rId128"/>
    <externalReference r:id="rId129"/>
    <externalReference r:id="rId130"/>
    <externalReference r:id="rId131"/>
    <externalReference r:id="rId132"/>
    <externalReference r:id="rId133"/>
    <externalReference r:id="rId134"/>
    <externalReference r:id="rId135"/>
    <externalReference r:id="rId136"/>
    <externalReference r:id="rId137"/>
    <externalReference r:id="rId138"/>
    <externalReference r:id="rId139"/>
    <externalReference r:id="rId140"/>
    <externalReference r:id="rId141"/>
    <externalReference r:id="rId142"/>
    <externalReference r:id="rId143"/>
    <externalReference r:id="rId144"/>
    <externalReference r:id="rId145"/>
    <externalReference r:id="rId146"/>
    <externalReference r:id="rId147"/>
    <externalReference r:id="rId148"/>
    <externalReference r:id="rId149"/>
    <externalReference r:id="rId150"/>
    <externalReference r:id="rId151"/>
    <externalReference r:id="rId152"/>
    <externalReference r:id="rId153"/>
    <externalReference r:id="rId154"/>
    <externalReference r:id="rId155"/>
    <externalReference r:id="rId156"/>
    <externalReference r:id="rId157"/>
    <externalReference r:id="rId158"/>
    <externalReference r:id="rId159"/>
  </externalReferences>
  <definedNames>
    <definedName function="false" hidden="false" localSheetId="7" name="_xlnm.Print_Area" vbProcedure="false">'Model Sheet 5'!$A$17:$BJ$80</definedName>
    <definedName function="false" hidden="false" name="BusCap" vbProcedure="false">#REF!</definedName>
    <definedName function="false" hidden="false" name="CurCap" vbProcedure="false">#REF!</definedName>
    <definedName function="false" hidden="false" name="EcActHarb" vbProcedure="false">#REF!</definedName>
    <definedName function="false" hidden="false" name="EmpMil" vbProcedure="false">#REF!</definedName>
    <definedName function="false" hidden="false" name="Fees" vbProcedure="false">#REF!</definedName>
    <definedName function="false" hidden="false" name="Fleet" vbProcedure="false">#REF!</definedName>
    <definedName function="false" hidden="false" name="GovRate" vbProcedure="false">#REF!</definedName>
    <definedName function="false" hidden="false" name="HarbDis1" vbProcedure="false">#REF!</definedName>
    <definedName function="false" hidden="false" name="HarbDis2" vbProcedure="false">#REF!</definedName>
    <definedName function="false" hidden="false" name="HarbFin1" vbProcedure="false">#REF!</definedName>
    <definedName function="false" hidden="false" name="HarbFis1" vbProcedure="false">#REF!</definedName>
    <definedName function="false" hidden="false" name="HarCap" vbProcedure="false">#REF!</definedName>
    <definedName function="false" hidden="false" name="HarFin" vbProcedure="false">#REF!</definedName>
    <definedName function="false" hidden="false" name="VesActiv" vbProcedure="false">#REF!</definedName>
    <definedName function="false" hidden="false" name="VesExp" vbProcedure="false">#REF!</definedName>
    <definedName function="false" hidden="false" name="Wait" vbProcedure="false">#REF!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<sst xmlns="http://schemas.openxmlformats.org/spreadsheetml/2006/main" count="3764" uniqueCount="905">
  <si>
    <t xml:space="preserve">HARBOR ECONOMIC IMPACT MODEL</t>
  </si>
  <si>
    <t xml:space="preserve">ECONOMIC AND FISCAL IMPACTS OF EXISTING HARBOR AND EXPANSION</t>
  </si>
  <si>
    <t xml:space="preserve">ECONOMIC AND FISCAL IMPACTS OF EXISTING HARBOR</t>
  </si>
  <si>
    <t xml:space="preserve">State</t>
  </si>
  <si>
    <t xml:space="preserve">Borough /
Census Area</t>
  </si>
  <si>
    <t xml:space="preserve">Local</t>
  </si>
  <si>
    <t xml:space="preserve">Total Sales (Direct, Indirect, Induced)</t>
  </si>
  <si>
    <t xml:space="preserve">Employment (Direct, Indirect, Induced)</t>
  </si>
  <si>
    <t xml:space="preserve">Payments to Labor (Direct, Indirect, Induced)</t>
  </si>
  <si>
    <t xml:space="preserve">Harbor Revenues (Direct)</t>
  </si>
  <si>
    <t xml:space="preserve">Harbor Expenses</t>
  </si>
  <si>
    <t xml:space="preserve">Moorage</t>
  </si>
  <si>
    <t xml:space="preserve">Personnel services</t>
  </si>
  <si>
    <t xml:space="preserve">Storage gear and vessels</t>
  </si>
  <si>
    <t xml:space="preserve">Utilities</t>
  </si>
  <si>
    <t xml:space="preserve">Repairs and maintenance</t>
  </si>
  <si>
    <t xml:space="preserve">Haulout and equipment rental</t>
  </si>
  <si>
    <t xml:space="preserve">Supplies</t>
  </si>
  <si>
    <t xml:space="preserve">Business property leasing</t>
  </si>
  <si>
    <t xml:space="preserve">Debt service</t>
  </si>
  <si>
    <t xml:space="preserve">Other</t>
  </si>
  <si>
    <t xml:space="preserve">Payments in lieu of taxes</t>
  </si>
  <si>
    <t xml:space="preserve">Annualized float replacement costs</t>
  </si>
  <si>
    <t xml:space="preserve">Annualized other capital replacement costs</t>
  </si>
  <si>
    <t xml:space="preserve">Other operating expenses</t>
  </si>
  <si>
    <t xml:space="preserve">Total</t>
  </si>
  <si>
    <t xml:space="preserve">Government Revenues</t>
  </si>
  <si>
    <t xml:space="preserve">Harbor Revenues</t>
  </si>
  <si>
    <t xml:space="preserve">Other government revenues</t>
  </si>
  <si>
    <t xml:space="preserve">Total operating revenues</t>
  </si>
  <si>
    <t xml:space="preserve">Government Expenditures</t>
  </si>
  <si>
    <t xml:space="preserve">Harbor expenditures</t>
  </si>
  <si>
    <t xml:space="preserve">Other govnerment expenditures</t>
  </si>
  <si>
    <t xml:space="preserve">Total operating expenditures</t>
  </si>
  <si>
    <t xml:space="preserve">FISCAL IMPACTS OF HARBOR EXPANSION</t>
  </si>
  <si>
    <t xml:space="preserve">Harbor Financial Impacts</t>
  </si>
  <si>
    <t xml:space="preserve">Facility Percent Change</t>
  </si>
  <si>
    <t xml:space="preserve">Change Operating Revenues</t>
  </si>
  <si>
    <t xml:space="preserve">Change Operating Expenses</t>
  </si>
  <si>
    <t xml:space="preserve">Non capital</t>
  </si>
  <si>
    <t xml:space="preserve">Permanent</t>
  </si>
  <si>
    <t xml:space="preserve">Transient</t>
  </si>
  <si>
    <t xml:space="preserve">Storage </t>
  </si>
  <si>
    <t xml:space="preserve">Gear &amp; other</t>
  </si>
  <si>
    <t xml:space="preserve">Vessels</t>
  </si>
  <si>
    <t xml:space="preserve">Buildings area</t>
  </si>
  <si>
    <t xml:space="preserve">Utilities that are not included in moorage</t>
  </si>
  <si>
    <t xml:space="preserve">Equipment Rental and other fees</t>
  </si>
  <si>
    <t xml:space="preserve">Boat lifts</t>
  </si>
  <si>
    <t xml:space="preserve">Capital Costs, Annualized</t>
  </si>
  <si>
    <t xml:space="preserve">Change in operating revenues</t>
  </si>
  <si>
    <t xml:space="preserve">Change in operating expenses</t>
  </si>
  <si>
    <t xml:space="preserve">Local Impacts</t>
  </si>
  <si>
    <t xml:space="preserve">Operating Revenues</t>
  </si>
  <si>
    <t xml:space="preserve">Operating Expenses</t>
  </si>
  <si>
    <t xml:space="preserve">Locally generated revenues</t>
  </si>
  <si>
    <t xml:space="preserve">Harbor</t>
  </si>
  <si>
    <t xml:space="preserve">Tax revenues (includes payment in lieu of taxes)</t>
  </si>
  <si>
    <t xml:space="preserve">General government</t>
  </si>
  <si>
    <t xml:space="preserve">Enterprise revenues</t>
  </si>
  <si>
    <t xml:space="preserve">Public safety</t>
  </si>
  <si>
    <t xml:space="preserve">Rentals and leases</t>
  </si>
  <si>
    <t xml:space="preserve">Education</t>
  </si>
  <si>
    <t xml:space="preserve">Other local revenues</t>
  </si>
  <si>
    <t xml:space="preserve">Debt Retirement</t>
  </si>
  <si>
    <t xml:space="preserve">Outside revenue sources</t>
  </si>
  <si>
    <t xml:space="preserve">Federal operating revenues</t>
  </si>
  <si>
    <t xml:space="preserve">State Rev. Sharing:</t>
  </si>
  <si>
    <t xml:space="preserve">State Safe Communities:</t>
  </si>
  <si>
    <t xml:space="preserve">Capital and float replacement expenses</t>
  </si>
  <si>
    <t xml:space="preserve">State Fish Tax Sharing:</t>
  </si>
  <si>
    <t xml:space="preserve">Other State Revenue:</t>
  </si>
  <si>
    <t xml:space="preserve">Other outside revenues</t>
  </si>
  <si>
    <t xml:space="preserve">Borough/Census Area Impacts</t>
  </si>
  <si>
    <t xml:space="preserve">CONSTRUCTION AND FISCAL IMPACTS OF NEW HARBOR</t>
  </si>
  <si>
    <t xml:space="preserve">Construction Impacts</t>
  </si>
  <si>
    <t xml:space="preserve">Estimated base construction cost for the Inner Harbor</t>
  </si>
  <si>
    <t xml:space="preserve">Estimated total cost of new harbor including upland facilities</t>
  </si>
  <si>
    <t xml:space="preserve">Operational Impacts</t>
  </si>
  <si>
    <t xml:space="preserve">FISCAL IMPACTS OF EXISTING HARBOR</t>
  </si>
  <si>
    <t xml:space="preserve">Harbor Economic Impact Model</t>
  </si>
  <si>
    <t xml:space="preserve">This sheet contains core data developed for use in the harbor impact model.</t>
  </si>
  <si>
    <t xml:space="preserve">ONLY CHANGE CELLS THAT ARE HIGHLIGHTED IN GRAY OR LIGHT GREEN!</t>
  </si>
  <si>
    <t xml:space="preserve">IT IS RECOMMENDED THAT ONLY ADVANCED USERS MODIFY LIGHT GREEN SHADED CELLS.</t>
  </si>
  <si>
    <t xml:space="preserve">GRAY CELLS ARE MODIFIABLE DIRECTLY FROM THE MODEL INTERFACE.</t>
  </si>
  <si>
    <t xml:space="preserve">YOU MAY CHANGE DATA IN THE FOLLOWING FOUR SHEETS:</t>
  </si>
  <si>
    <t xml:space="preserve">1-LOCAL HARBOR UTILIZATION (THIS SHEET)</t>
  </si>
  <si>
    <t xml:space="preserve">2-VESSEL EXPENDITURES</t>
  </si>
  <si>
    <t xml:space="preserve">3-HARBOR FEES AND EXPENDITURES</t>
  </si>
  <si>
    <t xml:space="preserve">4-AK BOROUGH IMPACTS</t>
  </si>
  <si>
    <t xml:space="preserve">5-TAXES</t>
  </si>
  <si>
    <t xml:space="preserve">Annual Vessel Activity - Local, Borough, Alaska</t>
  </si>
  <si>
    <t xml:space="preserve">Fishing</t>
  </si>
  <si>
    <t xml:space="preserve">Charter Fishing &amp; Commercial Recreation</t>
  </si>
  <si>
    <t xml:space="preserve">Recreaton</t>
  </si>
  <si>
    <t xml:space="preserve">Vessel length,  feet</t>
  </si>
  <si>
    <t xml:space="preserve">Category</t>
  </si>
  <si>
    <t xml:space="preserve">&lt;22</t>
  </si>
  <si>
    <t xml:space="preserve">22-32</t>
  </si>
  <si>
    <t xml:space="preserve">33-43</t>
  </si>
  <si>
    <t xml:space="preserve">44-54</t>
  </si>
  <si>
    <t xml:space="preserve">55-75</t>
  </si>
  <si>
    <t xml:space="preserve">75-150</t>
  </si>
  <si>
    <t xml:space="preserve">151+</t>
  </si>
  <si>
    <t xml:space="preserve">22-36</t>
  </si>
  <si>
    <t xml:space="preserve">37-54</t>
  </si>
  <si>
    <t xml:space="preserve">54-75</t>
  </si>
  <si>
    <t xml:space="preserve">&gt;75</t>
  </si>
  <si>
    <t xml:space="preserve">Primary Moorage - Number of vessels</t>
  </si>
  <si>
    <r>
      <rPr>
        <sz val="10"/>
        <rFont val="Arial"/>
        <family val="2"/>
        <charset val="1"/>
      </rPr>
      <t xml:space="preserve">Permanent moorage </t>
    </r>
    <r>
      <rPr>
        <b val="true"/>
        <sz val="10"/>
        <rFont val="Arial"/>
        <family val="2"/>
        <charset val="1"/>
      </rPr>
      <t xml:space="preserve">- Local boat</t>
    </r>
  </si>
  <si>
    <t xml:space="preserve">Transient moorage hailing or home port</t>
  </si>
  <si>
    <t xml:space="preserve">Other Alaska</t>
  </si>
  <si>
    <t xml:space="preserve">Outside Alaska</t>
  </si>
  <si>
    <t xml:space="preserve">Total vessels in or visiting harbor</t>
  </si>
  <si>
    <t xml:space="preserve">Average days typical vessel is active per year</t>
  </si>
  <si>
    <t xml:space="preserve">Local harbor activity - Number of days operating in or from local harbor</t>
  </si>
  <si>
    <t xml:space="preserve">Permanent moorage (pays local property taxes?)</t>
  </si>
  <si>
    <t xml:space="preserve">Primary moorage other AK harbors</t>
  </si>
  <si>
    <t xml:space="preserve">Primary moorage outside Alasaka</t>
  </si>
  <si>
    <t xml:space="preserve">Boat years of annual expenditures in local harbor community</t>
  </si>
  <si>
    <t xml:space="preserve">Community</t>
  </si>
  <si>
    <t xml:space="preserve">Valdez</t>
  </si>
  <si>
    <t xml:space="preserve">Borough</t>
  </si>
  <si>
    <t xml:space="preserve">Community Population</t>
  </si>
  <si>
    <t xml:space="preserve">Borough Pop</t>
  </si>
  <si>
    <t xml:space="preserve">Fishing vessel fleet size</t>
  </si>
  <si>
    <t xml:space="preserve">Total fleet</t>
  </si>
  <si>
    <t xml:space="preserve">The items below were added at request of harbormasters. </t>
  </si>
  <si>
    <t xml:space="preserve">Permanent moorage - non local boats</t>
  </si>
  <si>
    <t xml:space="preserve">Value entered by harbor masters</t>
  </si>
  <si>
    <t xml:space="preserve">Floats</t>
  </si>
  <si>
    <t xml:space="preserve">Harbor model calculation</t>
  </si>
  <si>
    <t xml:space="preserve">Annual Vessel Expenditures</t>
  </si>
  <si>
    <t xml:space="preserve">(Direct</t>
  </si>
  <si>
    <t xml:space="preserve"> Impacts)</t>
  </si>
  <si>
    <t xml:space="preserve">Vessel expenditures per year</t>
  </si>
  <si>
    <t xml:space="preserve">Labor</t>
  </si>
  <si>
    <t xml:space="preserve">Fuel</t>
  </si>
  <si>
    <t xml:space="preserve">Lube oil</t>
  </si>
  <si>
    <t xml:space="preserve">Gear repair</t>
  </si>
  <si>
    <t xml:space="preserve">Maintenance</t>
  </si>
  <si>
    <t xml:space="preserve">Stores</t>
  </si>
  <si>
    <t xml:space="preserve">Misc variable</t>
  </si>
  <si>
    <t xml:space="preserve">Moorage fees</t>
  </si>
  <si>
    <t xml:space="preserve">Other (excludes payments to local government)</t>
  </si>
  <si>
    <t xml:space="preserve">Visit related expenditures per year</t>
  </si>
  <si>
    <t xml:space="preserve">Food &amp; entertainment</t>
  </si>
  <si>
    <t xml:space="preserve">Lodging</t>
  </si>
  <si>
    <t xml:space="preserve">Misc</t>
  </si>
  <si>
    <t xml:space="preserve">Expenditures per boat year</t>
  </si>
  <si>
    <t xml:space="preserve">Annual direct expenditures of from harbor</t>
  </si>
  <si>
    <t xml:space="preserve">Values provided but could be changed</t>
  </si>
  <si>
    <t xml:space="preserve">Vessel Expenditures Per Hour</t>
  </si>
  <si>
    <t xml:space="preserve">Fuel &amp; Oil</t>
  </si>
  <si>
    <t xml:space="preserve">Gear Repair</t>
  </si>
  <si>
    <t xml:space="preserve">Major equipment</t>
  </si>
  <si>
    <t xml:space="preserve">Moorage and gear storage</t>
  </si>
  <si>
    <t xml:space="preserve">Hourly hours for commercial fishing vessels assume 14 hour/day operation during 130 day harvesting season</t>
  </si>
  <si>
    <t xml:space="preserve">Hourly hours for commercial charter vessels assume 12 hour/day operation during 135 day season</t>
  </si>
  <si>
    <t xml:space="preserve">Harbor fees</t>
  </si>
  <si>
    <t xml:space="preserve">Harbor expenses</t>
  </si>
  <si>
    <t xml:space="preserve">Harbor revenues</t>
  </si>
  <si>
    <t xml:space="preserve">Fiscal Impacts</t>
  </si>
  <si>
    <t xml:space="preserve">Model below does not include Wharfage revenues and expenses (demurage, throughput fees) or the costs of piers and breakwaters</t>
  </si>
  <si>
    <t xml:space="preserve">Item</t>
  </si>
  <si>
    <t xml:space="preserve">Unit</t>
  </si>
  <si>
    <t xml:space="preserve">Rate</t>
  </si>
  <si>
    <t xml:space="preserve">Annual collections</t>
  </si>
  <si>
    <t xml:space="preserve">Annual expenditures</t>
  </si>
  <si>
    <t xml:space="preserve">Taxes</t>
  </si>
  <si>
    <t xml:space="preserve">Local Government</t>
  </si>
  <si>
    <t xml:space="preserve">Linear foot pricing model</t>
  </si>
  <si>
    <t xml:space="preserve">Area pricing model</t>
  </si>
  <si>
    <t xml:space="preserve">Impacts of addition to harbor</t>
  </si>
  <si>
    <t xml:space="preserve">Sales tax</t>
  </si>
  <si>
    <t xml:space="preserve">Rates</t>
  </si>
  <si>
    <t xml:space="preserve">$/Linear foot/Year</t>
  </si>
  <si>
    <t xml:space="preserve">Several of the items below have been redefined</t>
  </si>
  <si>
    <t xml:space="preserve">Operating revenues</t>
  </si>
  <si>
    <t xml:space="preserve">Revenues per linear foot</t>
  </si>
  <si>
    <t xml:space="preserve">Revenue per sq ft</t>
  </si>
  <si>
    <t xml:space="preserve">Linear ft</t>
  </si>
  <si>
    <t xml:space="preserve">Sq ft</t>
  </si>
  <si>
    <t xml:space="preserve">Harbor financial impacts</t>
  </si>
  <si>
    <t xml:space="preserve">$/Square foot/Year</t>
  </si>
  <si>
    <t xml:space="preserve">Personal services</t>
  </si>
  <si>
    <t xml:space="preserve">Facility</t>
  </si>
  <si>
    <t xml:space="preserve">Travel</t>
  </si>
  <si>
    <t xml:space="preserve">Property tax</t>
  </si>
  <si>
    <t xml:space="preserve">Revenue - floats</t>
  </si>
  <si>
    <t xml:space="preserve">Percent Change</t>
  </si>
  <si>
    <t xml:space="preserve">Op revenues</t>
  </si>
  <si>
    <t xml:space="preserve">Op costs</t>
  </si>
  <si>
    <t xml:space="preserve">Moorage (includes utilities that are part of fee)</t>
  </si>
  <si>
    <r>
      <rPr>
        <sz val="10"/>
        <rFont val="Arial"/>
        <family val="2"/>
        <charset val="1"/>
      </rPr>
      <t xml:space="preserve">Storage </t>
    </r>
    <r>
      <rPr>
        <b val="true"/>
        <sz val="10"/>
        <rFont val="Arial"/>
        <family val="2"/>
        <charset val="1"/>
      </rPr>
      <t xml:space="preserve">- gear &amp; other</t>
    </r>
  </si>
  <si>
    <t xml:space="preserve">Utilities for resale</t>
  </si>
  <si>
    <t xml:space="preserve">Warehouse</t>
  </si>
  <si>
    <t xml:space="preserve">Water &amp; Sewer</t>
  </si>
  <si>
    <t xml:space="preserve">Other taxes</t>
  </si>
  <si>
    <t xml:space="preserve">Upland</t>
  </si>
  <si>
    <t xml:space="preserve">Electricity</t>
  </si>
  <si>
    <t xml:space="preserve">Total moorage</t>
  </si>
  <si>
    <t xml:space="preserve">Skiff</t>
  </si>
  <si>
    <t xml:space="preserve">Repairs and maintenance (buildings &amp; structures)</t>
  </si>
  <si>
    <t xml:space="preserve">Revenue - other area based harbor activities</t>
  </si>
  <si>
    <t xml:space="preserve">Area</t>
  </si>
  <si>
    <t xml:space="preserve">Average</t>
  </si>
  <si>
    <t xml:space="preserve">Crab pot and other gear</t>
  </si>
  <si>
    <t xml:space="preserve">Equipment</t>
  </si>
  <si>
    <t xml:space="preserve">Total taxes</t>
  </si>
  <si>
    <t xml:space="preserve">Storage</t>
  </si>
  <si>
    <t xml:space="preserve">rate</t>
  </si>
  <si>
    <t xml:space="preserve">Fees and enterprise revenues</t>
  </si>
  <si>
    <t xml:space="preserve">Vehicle / equipment maintenance</t>
  </si>
  <si>
    <t xml:space="preserve">Electricity sales</t>
  </si>
  <si>
    <t xml:space="preserve">Interest expense/debt service</t>
  </si>
  <si>
    <t xml:space="preserve">Water / sewer sales</t>
  </si>
  <si>
    <t xml:space="preserve">Rents and leases</t>
  </si>
  <si>
    <t xml:space="preserve">Depreciation</t>
  </si>
  <si>
    <t xml:space="preserve">Fuel sales</t>
  </si>
  <si>
    <t xml:space="preserve">Other area based</t>
  </si>
  <si>
    <t xml:space="preserve">Capital - annualized</t>
  </si>
  <si>
    <t xml:space="preserve">Equipment rentals</t>
  </si>
  <si>
    <t xml:space="preserve">Other expenses</t>
  </si>
  <si>
    <t xml:space="preserve">Total other area based harbor activities</t>
  </si>
  <si>
    <t xml:space="preserve">Equipment other than boat lifts</t>
  </si>
  <si>
    <t xml:space="preserve">Wharfage fees</t>
  </si>
  <si>
    <t xml:space="preserve">Revenues - other</t>
  </si>
  <si>
    <t xml:space="preserve">Travel-lift</t>
  </si>
  <si>
    <t xml:space="preserve">Lift fees</t>
  </si>
  <si>
    <t xml:space="preserve">Utilities not in moorage fees</t>
  </si>
  <si>
    <t xml:space="preserve">Total change in operating revenues</t>
  </si>
  <si>
    <t xml:space="preserve">Change annual costs</t>
  </si>
  <si>
    <r>
      <rPr>
        <sz val="10"/>
        <rFont val="Arial"/>
        <family val="2"/>
        <charset val="1"/>
      </rPr>
      <t xml:space="preserve">Property tax </t>
    </r>
    <r>
      <rPr>
        <b val="true"/>
        <sz val="10"/>
        <rFont val="Arial"/>
        <family val="2"/>
        <charset val="1"/>
      </rPr>
      <t xml:space="preserve">- Local</t>
    </r>
  </si>
  <si>
    <t xml:space="preserve">Storage fees</t>
  </si>
  <si>
    <t xml:space="preserve">Water and sewer</t>
  </si>
  <si>
    <t xml:space="preserve">Vessel</t>
  </si>
  <si>
    <t xml:space="preserve">Rentals &amp; Leases</t>
  </si>
  <si>
    <t xml:space="preserve">Tax revenues</t>
  </si>
  <si>
    <t xml:space="preserve">Electrical</t>
  </si>
  <si>
    <t xml:space="preserve">Boat lift fees</t>
  </si>
  <si>
    <t xml:space="preserve">Per haul out</t>
  </si>
  <si>
    <t xml:space="preserve">Expenses</t>
  </si>
  <si>
    <t xml:space="preserve">Commercial property and building space leasing</t>
  </si>
  <si>
    <t xml:space="preserve">Building &amp; property</t>
  </si>
  <si>
    <t xml:space="preserve">Other equipment rental</t>
  </si>
  <si>
    <t xml:space="preserve">Sales</t>
  </si>
  <si>
    <t xml:space="preserve">Other fees</t>
  </si>
  <si>
    <t xml:space="preserve">Other revenues</t>
  </si>
  <si>
    <t xml:space="preserve">Total Other operating revenues</t>
  </si>
  <si>
    <t xml:space="preserve">Total annual harbor operating revenues</t>
  </si>
  <si>
    <t xml:space="preserve">Property tax community</t>
  </si>
  <si>
    <t xml:space="preserve">Fee</t>
  </si>
  <si>
    <t xml:space="preserve">Annual Collections</t>
  </si>
  <si>
    <t xml:space="preserve">Harbor description</t>
  </si>
  <si>
    <t xml:space="preserve">Percent</t>
  </si>
  <si>
    <t xml:space="preserve">Other property</t>
  </si>
  <si>
    <t xml:space="preserve">Non-capital operating expenses</t>
  </si>
  <si>
    <t xml:space="preserve">Slips</t>
  </si>
  <si>
    <t xml:space="preserve">Property tax borough</t>
  </si>
  <si>
    <t xml:space="preserve">Linear feet</t>
  </si>
  <si>
    <t xml:space="preserve">Square feet</t>
  </si>
  <si>
    <t xml:space="preserve">Parrallel moorage</t>
  </si>
  <si>
    <t xml:space="preserve">Travel lift operations</t>
  </si>
  <si>
    <t xml:space="preserve">D19 becomes haulouts per year</t>
  </si>
  <si>
    <t xml:space="preserve">Total annual expenditures</t>
  </si>
  <si>
    <t xml:space="preserve">Average cost per haulout</t>
  </si>
  <si>
    <t xml:space="preserve">Harbor operating revenues</t>
  </si>
  <si>
    <t xml:space="preserve">Harbor operating expenses</t>
  </si>
  <si>
    <t xml:space="preserve">Boat Storage</t>
  </si>
  <si>
    <t xml:space="preserve">Harbor related rents and leases</t>
  </si>
  <si>
    <t xml:space="preserve">Borough Impacts</t>
  </si>
  <si>
    <t xml:space="preserve">Areas leased to commercial enterprises</t>
  </si>
  <si>
    <t xml:space="preserve">Storage: Vessels</t>
  </si>
  <si>
    <t xml:space="preserve">Harbor related other non-tax revenues</t>
  </si>
  <si>
    <t xml:space="preserve">Public Safety</t>
  </si>
  <si>
    <t xml:space="preserve">Expenses per linear foot</t>
  </si>
  <si>
    <t xml:space="preserve">Expense per sq ft</t>
  </si>
  <si>
    <t xml:space="preserve">Interior floor(interior)</t>
  </si>
  <si>
    <t xml:space="preserve">Harbor related tax revenues</t>
  </si>
  <si>
    <t xml:space="preserve">Land leased to commercial enterprises-includes land occupied by commercial buildings</t>
  </si>
  <si>
    <t xml:space="preserve">Fuel for resale</t>
  </si>
  <si>
    <t xml:space="preserve">Harbor related sales tax</t>
  </si>
  <si>
    <t xml:space="preserve">Other area based harbor activities</t>
  </si>
  <si>
    <t xml:space="preserve">Storage areas</t>
  </si>
  <si>
    <t xml:space="preserve">Harbor related bed tax</t>
  </si>
  <si>
    <t xml:space="preserve">Other (Includes payments in liew of taxes)</t>
  </si>
  <si>
    <t xml:space="preserve">Crab pots, gear and other non-vessel open storage areas</t>
  </si>
  <si>
    <t xml:space="preserve">Harbor related property tax revenues</t>
  </si>
  <si>
    <t xml:space="preserve">Total non-capital operating expenses</t>
  </si>
  <si>
    <t xml:space="preserve">Vessel storage areas</t>
  </si>
  <si>
    <t xml:space="preserve">Tax Rates</t>
  </si>
  <si>
    <t xml:space="preserve">Payment in lieu of taxes</t>
  </si>
  <si>
    <t xml:space="preserve">Harbor related other tax revenues</t>
  </si>
  <si>
    <t xml:space="preserve">Raw fish tax</t>
  </si>
  <si>
    <t xml:space="preserve">Interest rate</t>
  </si>
  <si>
    <t xml:space="preserve">Raw fish</t>
  </si>
  <si>
    <t xml:space="preserve">State fish tax sharing</t>
  </si>
  <si>
    <t xml:space="preserve">Bed</t>
  </si>
  <si>
    <t xml:space="preserve">Total harbor related tax revenues or payments</t>
  </si>
  <si>
    <t xml:space="preserve">Non-float capital replacement expenses</t>
  </si>
  <si>
    <t xml:space="preserve">Haul outs per year</t>
  </si>
  <si>
    <t xml:space="preserve">Utility</t>
  </si>
  <si>
    <t xml:space="preserve">Estimated replacement cost</t>
  </si>
  <si>
    <t xml:space="preserve">Life Cycle (Years)</t>
  </si>
  <si>
    <t xml:space="preserve">Cost per year</t>
  </si>
  <si>
    <t xml:space="preserve">Alcohol</t>
  </si>
  <si>
    <t xml:space="preserve">Buildings</t>
  </si>
  <si>
    <t xml:space="preserve">Fuel per gallon</t>
  </si>
  <si>
    <t xml:space="preserve">Facilities</t>
  </si>
  <si>
    <t xml:space="preserve">Vehicles</t>
  </si>
  <si>
    <t xml:space="preserve">Miscellaneous</t>
  </si>
  <si>
    <t xml:space="preserve">Borough Government</t>
  </si>
  <si>
    <t xml:space="preserve">Harbor - exclueds floats</t>
  </si>
  <si>
    <t xml:space="preserve">Total non-float capital replacement expenses</t>
  </si>
  <si>
    <t xml:space="preserve">Float replacement costs</t>
  </si>
  <si>
    <t xml:space="preserve">Square footage of float area</t>
  </si>
  <si>
    <t xml:space="preserve">Average replacement cost per squarefoot of float area</t>
  </si>
  <si>
    <t xml:space="preserve">Float life cycle</t>
  </si>
  <si>
    <t xml:space="preserve">Annualized float costs</t>
  </si>
  <si>
    <t xml:space="preserve">Linear foot of moorage</t>
  </si>
  <si>
    <t xml:space="preserve">Square foot moorage</t>
  </si>
  <si>
    <t xml:space="preserve">Revenues</t>
  </si>
  <si>
    <t xml:space="preserve">Other area based services</t>
  </si>
  <si>
    <t xml:space="preserve">Population of local community</t>
  </si>
  <si>
    <t xml:space="preserve">Borough Number</t>
  </si>
  <si>
    <t xml:space="preserve">Output multipliers</t>
  </si>
  <si>
    <t xml:space="preserve">Borough Multipliers</t>
  </si>
  <si>
    <t xml:space="preserve">NAIC Industry</t>
  </si>
  <si>
    <t xml:space="preserve">Direct Expenditures</t>
  </si>
  <si>
    <t xml:space="preserve">AK Multipliers</t>
  </si>
  <si>
    <t xml:space="preserve">AK Impacts</t>
  </si>
  <si>
    <t xml:space="preserve">Community Impact</t>
  </si>
  <si>
    <t xml:space="preserve">Borough selected earilier</t>
  </si>
  <si>
    <t xml:space="preserve">Calculated</t>
  </si>
  <si>
    <t xml:space="preserve">Slope</t>
  </si>
  <si>
    <t xml:space="preserve">Intercept</t>
  </si>
  <si>
    <t xml:space="preserve">Local1</t>
  </si>
  <si>
    <t xml:space="preserve">Local2</t>
  </si>
  <si>
    <t xml:space="preserve">Boat non-labor expenditure impacts</t>
  </si>
  <si>
    <t xml:space="preserve">General Merchandise Stores</t>
  </si>
  <si>
    <t xml:space="preserve">Harbor construction</t>
  </si>
  <si>
    <t xml:space="preserve">Maintenance and Repair Other Facilities</t>
  </si>
  <si>
    <t xml:space="preserve">Wholesale Trade</t>
  </si>
  <si>
    <t xml:space="preserve">Eating &amp; Drinking</t>
  </si>
  <si>
    <t xml:space="preserve">Hotels and Lodging Places</t>
  </si>
  <si>
    <t xml:space="preserve">(Moorage)</t>
  </si>
  <si>
    <t xml:space="preserve">Other State and Local Govt Enterprises</t>
  </si>
  <si>
    <t xml:space="preserve">(Storage)</t>
  </si>
  <si>
    <t xml:space="preserve">(Utilities)</t>
  </si>
  <si>
    <t xml:space="preserve">Miscellaneous Retail</t>
  </si>
  <si>
    <t xml:space="preserve">Total non-labor boats</t>
  </si>
  <si>
    <t xml:space="preserve">Boat labor costs</t>
  </si>
  <si>
    <t xml:space="preserve">Labor income multipliers</t>
  </si>
  <si>
    <t xml:space="preserve">Household Expendiutres</t>
  </si>
  <si>
    <t xml:space="preserve">Total output</t>
  </si>
  <si>
    <t xml:space="preserve">Population</t>
  </si>
  <si>
    <t xml:space="preserve">Margins</t>
  </si>
  <si>
    <t xml:space="preserve">Local boat employment</t>
  </si>
  <si>
    <t xml:space="preserve">Average boat employee comp</t>
  </si>
  <si>
    <t xml:space="preserve">Borough boat employment</t>
  </si>
  <si>
    <t xml:space="preserve">State boat employment</t>
  </si>
  <si>
    <t xml:space="preserve">Retail margins</t>
  </si>
  <si>
    <t xml:space="preserve">Wholesale margins</t>
  </si>
  <si>
    <t xml:space="preserve">Transportation margin</t>
  </si>
  <si>
    <t xml:space="preserve">Employment</t>
  </si>
  <si>
    <t xml:space="preserve">Employment multipliers</t>
  </si>
  <si>
    <t xml:space="preserve">Employment per $MM</t>
  </si>
  <si>
    <t xml:space="preserve">AK</t>
  </si>
  <si>
    <t xml:space="preserve">Boat non-labor employment impacts</t>
  </si>
  <si>
    <t xml:space="preserve">Total boat non-labor impacts</t>
  </si>
  <si>
    <t xml:space="preserve">Boat Direct Effects</t>
  </si>
  <si>
    <t xml:space="preserve">Direct Jobs</t>
  </si>
  <si>
    <t xml:space="preserve">Boat indirect labor Impacts - jobs</t>
  </si>
  <si>
    <t xml:space="preserve">Total employment impacts</t>
  </si>
  <si>
    <t xml:space="preserve">Value added</t>
  </si>
  <si>
    <t xml:space="preserve">Value added multipliers</t>
  </si>
  <si>
    <t xml:space="preserve">Value added per $MM</t>
  </si>
  <si>
    <t xml:space="preserve">Motor Freight Transport and Warehousing</t>
  </si>
  <si>
    <t xml:space="preserve">Household expenditures</t>
  </si>
  <si>
    <t xml:space="preserve">Boats labor</t>
  </si>
  <si>
    <t xml:space="preserve">Total Value added</t>
  </si>
  <si>
    <t xml:space="preserve">Payments to labor</t>
  </si>
  <si>
    <t xml:space="preserve">Payments of Labor multipliers</t>
  </si>
  <si>
    <t xml:space="preserve">Payments to labor per $MM</t>
  </si>
  <si>
    <t xml:space="preserve">Indirect business taxes</t>
  </si>
  <si>
    <t xml:space="preserve">Indirect business taxes multipliers (using value added)</t>
  </si>
  <si>
    <t xml:space="preserve">Indirect business taxes per $MM</t>
  </si>
  <si>
    <t xml:space="preserve">Total Indirect business tax</t>
  </si>
  <si>
    <t xml:space="preserve">REVENUES</t>
  </si>
  <si>
    <t xml:space="preserve">LOCAL_TAX_REV</t>
  </si>
  <si>
    <t xml:space="preserve">ENTERPRISE_REV</t>
  </si>
  <si>
    <t xml:space="preserve">SUBTOT_LOCAL_REV</t>
  </si>
  <si>
    <t xml:space="preserve">ST_REV_SHARING</t>
  </si>
  <si>
    <t xml:space="preserve">ST_MUNI_ASSISTANCE</t>
  </si>
  <si>
    <t xml:space="preserve">ST_FISH_TAX_SHARING</t>
  </si>
  <si>
    <t xml:space="preserve">TOTAL_OPERATING_REV</t>
  </si>
  <si>
    <t xml:space="preserve">BOROUGH LOCAL_TAX_REV</t>
  </si>
  <si>
    <t xml:space="preserve">BOROUGH ENTERPRISE_REV</t>
  </si>
  <si>
    <t xml:space="preserve">BOROUGH ST_FISH_TAX_SHARING</t>
  </si>
  <si>
    <t xml:space="preserve">BOROUGH TOTAL_OPERATING_REV</t>
  </si>
  <si>
    <t xml:space="preserve">EXPENDITURES</t>
  </si>
  <si>
    <t xml:space="preserve">Community SUBTOT_GEN_GOVT</t>
  </si>
  <si>
    <t xml:space="preserve">Community SUBTOT_PUB_SAFETY</t>
  </si>
  <si>
    <t xml:space="preserve">Community SUBTOT_PUB_SVCS_NO_ED</t>
  </si>
  <si>
    <t xml:space="preserve">Community EDUCATION_EXP</t>
  </si>
  <si>
    <t xml:space="preserve">Community DEBT_RETIREMENT</t>
  </si>
  <si>
    <t xml:space="preserve">Community TOT_OPERATING_EXPEND</t>
  </si>
  <si>
    <t xml:space="preserve">BOROUGH SUBTOT_GEN_GOVT</t>
  </si>
  <si>
    <t xml:space="preserve">BOROUGH SUBTOT_PUB_SAFETY</t>
  </si>
  <si>
    <t xml:space="preserve">BOROUGH EDUCATION_EXP</t>
  </si>
  <si>
    <t xml:space="preserve">BOROUGH DEBT_RETIREMENT</t>
  </si>
  <si>
    <t xml:space="preserve">BOROUGH TOT_OPERATING_EXPEND</t>
  </si>
  <si>
    <t xml:space="preserve">COMMUNITY</t>
  </si>
  <si>
    <t xml:space="preserve">Adak</t>
  </si>
  <si>
    <t xml:space="preserve">Aleknagik</t>
  </si>
  <si>
    <t xml:space="preserve">Angoon</t>
  </si>
  <si>
    <t xml:space="preserve">Bethel</t>
  </si>
  <si>
    <t xml:space="preserve">Chenega Bay</t>
  </si>
  <si>
    <t xml:space="preserve">City &amp; Borough of Juneau</t>
  </si>
  <si>
    <t xml:space="preserve">City &amp; Borough of Sitka</t>
  </si>
  <si>
    <t xml:space="preserve">City &amp; Borough of Yakutat</t>
  </si>
  <si>
    <t xml:space="preserve">Coffman Cove</t>
  </si>
  <si>
    <t xml:space="preserve">Cold Bay</t>
  </si>
  <si>
    <t xml:space="preserve">Cordova</t>
  </si>
  <si>
    <t xml:space="preserve">Craig</t>
  </si>
  <si>
    <t xml:space="preserve">Dillingham</t>
  </si>
  <si>
    <t xml:space="preserve">Edna Bay</t>
  </si>
  <si>
    <t xml:space="preserve">Elfin Cove</t>
  </si>
  <si>
    <t xml:space="preserve">Gustavus</t>
  </si>
  <si>
    <t xml:space="preserve">Haines</t>
  </si>
  <si>
    <t xml:space="preserve">Halibut Cove</t>
  </si>
  <si>
    <t xml:space="preserve">Hollis</t>
  </si>
  <si>
    <t xml:space="preserve">Homer</t>
  </si>
  <si>
    <t xml:space="preserve">Hoonah</t>
  </si>
  <si>
    <t xml:space="preserve">Hydaburg</t>
  </si>
  <si>
    <t xml:space="preserve">Hyder</t>
  </si>
  <si>
    <t xml:space="preserve">Jakolof Bay</t>
  </si>
  <si>
    <t xml:space="preserve">Kake</t>
  </si>
  <si>
    <t xml:space="preserve">Kasaan</t>
  </si>
  <si>
    <t xml:space="preserve">Kenai</t>
  </si>
  <si>
    <t xml:space="preserve">Ketchikan</t>
  </si>
  <si>
    <t xml:space="preserve">King Cove</t>
  </si>
  <si>
    <t xml:space="preserve">Klawock</t>
  </si>
  <si>
    <t xml:space="preserve">Kodiak</t>
  </si>
  <si>
    <t xml:space="preserve">Kupreanof</t>
  </si>
  <si>
    <t xml:space="preserve">Larsen Bay</t>
  </si>
  <si>
    <t xml:space="preserve">Metlakatla</t>
  </si>
  <si>
    <t xml:space="preserve">Meyers Chuck</t>
  </si>
  <si>
    <t xml:space="preserve">Municipality of Anchorage</t>
  </si>
  <si>
    <t xml:space="preserve">Naknek</t>
  </si>
  <si>
    <t xml:space="preserve">Ninilchik</t>
  </si>
  <si>
    <t xml:space="preserve">Nome</t>
  </si>
  <si>
    <t xml:space="preserve">Old Harbor</t>
  </si>
  <si>
    <t xml:space="preserve">Ouzinkie</t>
  </si>
  <si>
    <t xml:space="preserve">Pelican</t>
  </si>
  <si>
    <t xml:space="preserve">Petersburg</t>
  </si>
  <si>
    <t xml:space="preserve">Point Baker</t>
  </si>
  <si>
    <t xml:space="preserve">Port Alexander</t>
  </si>
  <si>
    <t xml:space="preserve">Port Lions</t>
  </si>
  <si>
    <t xml:space="preserve">Port Protection</t>
  </si>
  <si>
    <t xml:space="preserve">Saint George</t>
  </si>
  <si>
    <t xml:space="preserve">Saint Paul</t>
  </si>
  <si>
    <t xml:space="preserve">Sand Point</t>
  </si>
  <si>
    <t xml:space="preserve">Seldovia</t>
  </si>
  <si>
    <t xml:space="preserve">Seward</t>
  </si>
  <si>
    <t xml:space="preserve">Skagway</t>
  </si>
  <si>
    <t xml:space="preserve">Tatitlek</t>
  </si>
  <si>
    <t xml:space="preserve">Tenakee Springs</t>
  </si>
  <si>
    <t xml:space="preserve">Thorne Bay</t>
  </si>
  <si>
    <t xml:space="preserve">Unalaska</t>
  </si>
  <si>
    <t xml:space="preserve">Whale Pass</t>
  </si>
  <si>
    <t xml:space="preserve">Whittier</t>
  </si>
  <si>
    <t xml:space="preserve">Wrangell</t>
  </si>
  <si>
    <t xml:space="preserve">Community Pop</t>
  </si>
  <si>
    <t xml:space="preserve">BOROUGH_CENSUS_AREA</t>
  </si>
  <si>
    <t xml:space="preserve">Aleutians West</t>
  </si>
  <si>
    <t xml:space="preserve">Skagway-Angoon</t>
  </si>
  <si>
    <t xml:space="preserve">Valdez/Cordova</t>
  </si>
  <si>
    <t xml:space="preserve">Juneau</t>
  </si>
  <si>
    <t xml:space="preserve">Sitka</t>
  </si>
  <si>
    <t xml:space="preserve">Yakutat</t>
  </si>
  <si>
    <t xml:space="preserve">Prince of Wales</t>
  </si>
  <si>
    <t xml:space="preserve">Aleutians East</t>
  </si>
  <si>
    <t xml:space="preserve">Kenai Peninsula</t>
  </si>
  <si>
    <t xml:space="preserve">Wrangell-Petersburg</t>
  </si>
  <si>
    <t xml:space="preserve">Ketchikan Gateway</t>
  </si>
  <si>
    <t xml:space="preserve">Kodiak Island</t>
  </si>
  <si>
    <t xml:space="preserve">Anchorage</t>
  </si>
  <si>
    <t xml:space="preserve">Bristol Bay</t>
  </si>
  <si>
    <t xml:space="preserve">Borough 2002 Pop</t>
  </si>
  <si>
    <t xml:space="preserve">COMMUNITY CIVILIAN EMPLOYED</t>
  </si>
  <si>
    <t xml:space="preserve">BOROUGH CIVILIAN EMPLOYED</t>
  </si>
  <si>
    <t xml:space="preserve">COMMUNITY 02 SALES TAX RATE</t>
  </si>
  <si>
    <t xml:space="preserve">BOROUGH 02 SALES TAX RATE</t>
  </si>
  <si>
    <t xml:space="preserve">COMMUNITY Bed_tax_rate</t>
  </si>
  <si>
    <t xml:space="preserve">BOROUGH Bed_tax_rate</t>
  </si>
  <si>
    <t xml:space="preserve">COMMUNITY Bed_tax_night</t>
  </si>
  <si>
    <t xml:space="preserve">BOROUGH Bed_tax_night</t>
  </si>
  <si>
    <t xml:space="preserve">COMMUNITY 02 Mill</t>
  </si>
  <si>
    <t xml:space="preserve">COMMUNITY Vessel_Exempt</t>
  </si>
  <si>
    <t xml:space="preserve">x</t>
  </si>
  <si>
    <t xml:space="preserve">COMMUNITY Vessel_Flat</t>
  </si>
  <si>
    <t xml:space="preserve">BOROUGH 02 Mill</t>
  </si>
  <si>
    <t xml:space="preserve">Borough Vessel_Exempt</t>
  </si>
  <si>
    <t xml:space="preserve">COMMUNITY Raw_Fish</t>
  </si>
  <si>
    <t xml:space="preserve">BOROUGH Raw_Fish</t>
  </si>
  <si>
    <t xml:space="preserve">COMMUNITY ST_FISH_TAX_SHARING</t>
  </si>
  <si>
    <t xml:space="preserve">COMMUNITY Property tax revenues</t>
  </si>
  <si>
    <t xml:space="preserve">COMMUNITY Total Property</t>
  </si>
  <si>
    <t xml:space="preserve">BOROUGH Property tax revenues</t>
  </si>
  <si>
    <t xml:space="preserve">BOROUGH Total Property</t>
  </si>
  <si>
    <t xml:space="preserve">BOROUGH Vessel_Exempt</t>
  </si>
  <si>
    <t xml:space="preserve">BOROUGH Prop taxes_Population</t>
  </si>
  <si>
    <t xml:space="preserve">Denali</t>
  </si>
  <si>
    <t xml:space="preserve">Fairbanks North Star</t>
  </si>
  <si>
    <t xml:space="preserve">Lake &amp; Peninsula</t>
  </si>
  <si>
    <t xml:space="preserve">Matanuska-Susitna</t>
  </si>
  <si>
    <t xml:space="preserve">North Slope</t>
  </si>
  <si>
    <t xml:space="preserve">Northwest Arctic</t>
  </si>
  <si>
    <t xml:space="preserve">Southeast Fairbanks</t>
  </si>
  <si>
    <t xml:space="preserve">Wade Hampton</t>
  </si>
  <si>
    <t xml:space="preserve">Yukon-Koyukuk</t>
  </si>
  <si>
    <t xml:space="preserve">ID Num</t>
  </si>
  <si>
    <t xml:space="preserve">1</t>
  </si>
  <si>
    <t xml:space="preserve">2</t>
  </si>
  <si>
    <t xml:space="preserve">3</t>
  </si>
  <si>
    <t xml:space="preserve">4</t>
  </si>
  <si>
    <t xml:space="preserve">5</t>
  </si>
  <si>
    <t xml:space="preserve">6</t>
  </si>
  <si>
    <t xml:space="preserve">7</t>
  </si>
  <si>
    <t xml:space="preserve">8</t>
  </si>
  <si>
    <t xml:space="preserve">9</t>
  </si>
  <si>
    <t xml:space="preserve">10</t>
  </si>
  <si>
    <t xml:space="preserve">11</t>
  </si>
  <si>
    <t xml:space="preserve">12</t>
  </si>
  <si>
    <t xml:space="preserve">13</t>
  </si>
  <si>
    <t xml:space="preserve">14</t>
  </si>
  <si>
    <t xml:space="preserve">15</t>
  </si>
  <si>
    <t xml:space="preserve">16</t>
  </si>
  <si>
    <t xml:space="preserve">17</t>
  </si>
  <si>
    <t xml:space="preserve">18</t>
  </si>
  <si>
    <t xml:space="preserve">19</t>
  </si>
  <si>
    <t xml:space="preserve">20</t>
  </si>
  <si>
    <t xml:space="preserve">21</t>
  </si>
  <si>
    <t xml:space="preserve">22</t>
  </si>
  <si>
    <t xml:space="preserve">23</t>
  </si>
  <si>
    <t xml:space="preserve">24</t>
  </si>
  <si>
    <t xml:space="preserve">25</t>
  </si>
  <si>
    <t xml:space="preserve">26</t>
  </si>
  <si>
    <t xml:space="preserve">27</t>
  </si>
  <si>
    <t xml:space="preserve">Alaska Population</t>
  </si>
  <si>
    <t xml:space="preserve">Default</t>
  </si>
  <si>
    <t xml:space="preserve">Entered</t>
  </si>
  <si>
    <t xml:space="preserve">Model</t>
  </si>
  <si>
    <t xml:space="preserve">Tax per foot of vessel</t>
  </si>
  <si>
    <t xml:space="preserve">Study community</t>
  </si>
  <si>
    <t xml:space="preserve">Study borough</t>
  </si>
  <si>
    <t xml:space="preserve">Vessel Property tax</t>
  </si>
  <si>
    <t xml:space="preserve">Community Other</t>
  </si>
  <si>
    <t xml:space="preserve">Borough Other</t>
  </si>
  <si>
    <t xml:space="preserve">Borough Lookup Table</t>
  </si>
  <si>
    <t xml:space="preserve">Community Lookup Table -- UPDATED 4/6/2016 -- 2013 POPULATIONS</t>
  </si>
  <si>
    <t xml:space="preserve">Borough / Census Area</t>
  </si>
  <si>
    <t xml:space="preserve">Borough Population</t>
  </si>
  <si>
    <t xml:space="preserve">Short Name</t>
  </si>
  <si>
    <t xml:space="preserve">Community Number</t>
  </si>
  <si>
    <t xml:space="preserve">AEB</t>
  </si>
  <si>
    <t xml:space="preserve">AWCA</t>
  </si>
  <si>
    <t xml:space="preserve">MOA</t>
  </si>
  <si>
    <t xml:space="preserve">Hoonah-Angoon</t>
  </si>
  <si>
    <t xml:space="preserve">BBB</t>
  </si>
  <si>
    <t xml:space="preserve">FNSB</t>
  </si>
  <si>
    <t xml:space="preserve">Hoonah Angoon</t>
  </si>
  <si>
    <t xml:space="preserve">KPB</t>
  </si>
  <si>
    <t xml:space="preserve">Lake and Peninsula</t>
  </si>
  <si>
    <t xml:space="preserve">Lake and Pen</t>
  </si>
  <si>
    <t xml:space="preserve">Matanuska-Susitna Borough</t>
  </si>
  <si>
    <t xml:space="preserve">MSB</t>
  </si>
  <si>
    <t xml:space="preserve">North Slope Borough</t>
  </si>
  <si>
    <t xml:space="preserve">NSB</t>
  </si>
  <si>
    <t xml:space="preserve">Northwest Arctic Borough</t>
  </si>
  <si>
    <t xml:space="preserve">NWAB</t>
  </si>
  <si>
    <t xml:space="preserve">POW Hyder</t>
  </si>
  <si>
    <t xml:space="preserve">SE Fairbanks</t>
  </si>
  <si>
    <t xml:space="preserve">Valdez Cordova</t>
  </si>
  <si>
    <t xml:space="preserve">Yukon-Kuskokwim</t>
  </si>
  <si>
    <t xml:space="preserve">YK CA</t>
  </si>
  <si>
    <t xml:space="preserve">IMPLAN Multipliers</t>
  </si>
  <si>
    <t xml:space="preserve">P:\396 AAHPA\11539601 State Port &amp; Harbor Benefits\IMPLAN Multipliers\</t>
  </si>
  <si>
    <t xml:space="preserve"> 2013 </t>
  </si>
  <si>
    <t xml:space="preserve">Output</t>
  </si>
  <si>
    <t xml:space="preserve">Total Value Added</t>
  </si>
  <si>
    <t xml:space="preserve">Labor Income</t>
  </si>
  <si>
    <t xml:space="preserve">Tax on Production and Imports</t>
  </si>
  <si>
    <t xml:space="preserve"> Multipliers.xls</t>
  </si>
  <si>
    <t xml:space="preserve">Output Multipliers</t>
  </si>
  <si>
    <t xml:space="preserve">Employment Multipliers</t>
  </si>
  <si>
    <t xml:space="preserve">Total Value Added Multipliers</t>
  </si>
  <si>
    <t xml:space="preserve">Labor Income Multipliers</t>
  </si>
  <si>
    <t xml:space="preserve">Tax on Production and Imports M</t>
  </si>
  <si>
    <t xml:space="preserve">F</t>
  </si>
  <si>
    <t xml:space="preserve">H</t>
  </si>
  <si>
    <t xml:space="preserve">IMPLAN SECTOR</t>
  </si>
  <si>
    <t xml:space="preserve">ROW (SECTOR + 2)</t>
  </si>
  <si>
    <t xml:space="preserve">Retail - General merchandise stores</t>
  </si>
  <si>
    <t xml:space="preserve">Construction of other new nonresidential structures</t>
  </si>
  <si>
    <t xml:space="preserve">Maintenance and repair construction of highways, streets, bridges, and tunnels</t>
  </si>
  <si>
    <t xml:space="preserve">Wholesale trade</t>
  </si>
  <si>
    <t xml:space="preserve">Food services and drinking places</t>
  </si>
  <si>
    <t xml:space="preserve">Full-service restaurants</t>
  </si>
  <si>
    <t xml:space="preserve">Limited-service restaurants</t>
  </si>
  <si>
    <t xml:space="preserve">All other food and drinking places</t>
  </si>
  <si>
    <t xml:space="preserve">Hotels and motels, including casino hotels</t>
  </si>
  <si>
    <t xml:space="preserve">Other state government enterprises</t>
  </si>
  <si>
    <t xml:space="preserve">Other local government enterprises</t>
  </si>
  <si>
    <t xml:space="preserve">Retail - Miscellaneious store retailers</t>
  </si>
  <si>
    <t xml:space="preserve">FULL LOOKUPS -- CONSTRUCTED FORMULA</t>
  </si>
  <si>
    <t xml:space="preserve">Multiplier Type</t>
  </si>
  <si>
    <t xml:space="preserve">Total vs SAM</t>
  </si>
  <si>
    <t xml:space="preserve">FULL LOOKUPS</t>
  </si>
  <si>
    <t xml:space="preserve">VALUES COPIES!</t>
  </si>
  <si>
    <t xml:space="preserve">SAM</t>
  </si>
  <si>
    <t xml:space="preserve"> Based on State of Alaska Inner Harbor Design Standards </t>
  </si>
  <si>
    <t xml:space="preserve">Data entry in </t>
  </si>
  <si>
    <t xml:space="preserve">Blue </t>
  </si>
  <si>
    <t xml:space="preserve">Cells Only</t>
  </si>
  <si>
    <t xml:space="preserve">Inner Harbor Facilities</t>
  </si>
  <si>
    <t xml:space="preserve">Base Cost =</t>
  </si>
  <si>
    <t xml:space="preserve">Graph  depth vs Area</t>
  </si>
  <si>
    <t xml:space="preserve">No. of Boats =</t>
  </si>
  <si>
    <t xml:space="preserve">Req'd Basin =</t>
  </si>
  <si>
    <t xml:space="preserve">Acres</t>
  </si>
  <si>
    <t xml:space="preserve">Hectares</t>
  </si>
  <si>
    <t xml:space="preserve">Stall Spacing (W)ide, (M)edium, or (N)arrow?</t>
  </si>
  <si>
    <t xml:space="preserve">m</t>
  </si>
  <si>
    <t xml:space="preserve">Spacing Coefficient</t>
  </si>
  <si>
    <t xml:space="preserve">LOA</t>
  </si>
  <si>
    <t xml:space="preserve">Fairways (W)ide, (M)edium, or (N)arrow?</t>
  </si>
  <si>
    <t xml:space="preserve">n</t>
  </si>
  <si>
    <t xml:space="preserve">Vessel Drafts (S)hallow, (M)edium or (D)eep?</t>
  </si>
  <si>
    <t xml:space="preserve">Depth Coefficient</t>
  </si>
  <si>
    <t xml:space="preserve">STALL MOORAGE:</t>
  </si>
  <si>
    <t xml:space="preserve">(Requirements based on "stall length" values only)</t>
  </si>
  <si>
    <t xml:space="preserve">FRAME</t>
  </si>
  <si>
    <t xml:space="preserve">   For Vessels from Overall Length (ft) ...............................................................</t>
  </si>
  <si>
    <t xml:space="preserve">   Up to Overall Length  (ft) ……………………...……...</t>
  </si>
  <si>
    <t xml:space="preserve">   Stall Length (ft) .........................................................…</t>
  </si>
  <si>
    <t xml:space="preserve">   Number of Vessels - from Harbor Utilization...</t>
  </si>
  <si>
    <t xml:space="preserve">  Boats per Acre ........................................................</t>
  </si>
  <si>
    <t xml:space="preserve">   Req'd Basin Area  (acres) ..............................................</t>
  </si>
  <si>
    <t xml:space="preserve">   Stall  Floats (ft^2) .......................................................</t>
  </si>
  <si>
    <t xml:space="preserve">   Stall Float Piles .....................................................</t>
  </si>
  <si>
    <t xml:space="preserve">PARALLEL MOORAGE: </t>
  </si>
  <si>
    <t xml:space="preserve">   Design Vessel LOA (ft) .........................................</t>
  </si>
  <si>
    <t xml:space="preserve">   Number of boats moored ( @ 80% density ).....…</t>
  </si>
  <si>
    <t xml:space="preserve">   Provide for rafting 2 deep ? "yes" or "no"..................................</t>
  </si>
  <si>
    <t xml:space="preserve">yes</t>
  </si>
  <si>
    <t xml:space="preserve">NO</t>
  </si>
  <si>
    <t xml:space="preserve">   Breasting Dock (linear ft) .......................................</t>
  </si>
  <si>
    <t xml:space="preserve">Approx =</t>
  </si>
  <si>
    <t xml:space="preserve">   Breasting Dock (total width) .......................................</t>
  </si>
  <si>
    <t xml:space="preserve">   Design Vessel Beam  ............................................</t>
  </si>
  <si>
    <t xml:space="preserve">   Req'd Float Area (sq ft)................................................</t>
  </si>
  <si>
    <t xml:space="preserve">   Number of Piles ................................................................................</t>
  </si>
  <si>
    <t xml:space="preserve">   Req'd Basin Area  (acres) ..........................................</t>
  </si>
  <si>
    <t xml:space="preserve">   Total Linear feet available (includes rafting)</t>
  </si>
  <si>
    <t xml:space="preserve">DRIVE DOWN GANGWAY AND FLOAT: </t>
  </si>
  <si>
    <t xml:space="preserve">no</t>
  </si>
  <si>
    <t xml:space="preserve">   Gangway Length (ft) …………………………………..</t>
  </si>
  <si>
    <t xml:space="preserve">   Gangway  Width (ft) ……………………………………..</t>
  </si>
  <si>
    <t xml:space="preserve">   Float Length (ft) ……………………………………... </t>
  </si>
  <si>
    <t xml:space="preserve">   Float Width (ft) ……………………………………..</t>
  </si>
  <si>
    <t xml:space="preserve">   Design Vessel (loa) ……………………………………..</t>
  </si>
  <si>
    <t xml:space="preserve"> (Beam (ft) =</t>
  </si>
  <si>
    <t xml:space="preserve">CAPACITY SUMMARY:</t>
  </si>
  <si>
    <t xml:space="preserve">   Total Number Of Berths ...............................................</t>
  </si>
  <si>
    <t xml:space="preserve">Each</t>
  </si>
  <si>
    <t xml:space="preserve">   Average Boat Length (berthed)...........................</t>
  </si>
  <si>
    <t xml:space="preserve">Feet</t>
  </si>
  <si>
    <t xml:space="preserve">   Average Boat Length (parallel)...........................</t>
  </si>
  <si>
    <t xml:space="preserve">   Total Linear Feet for Berths  .........................................</t>
  </si>
  <si>
    <t xml:space="preserve">   Total Linear Feet Req'd for Parallel moorage ...................................</t>
  </si>
  <si>
    <t xml:space="preserve">        (Total Feet Available =</t>
  </si>
  <si>
    <t xml:space="preserve">)</t>
  </si>
  <si>
    <t xml:space="preserve">   # of boats in Transient  (varies with size).........................................</t>
  </si>
  <si>
    <t xml:space="preserve">   Total Number Of Boats ...............................................</t>
  </si>
  <si>
    <t xml:space="preserve">   Boats Per Acre (moorage area only)..............................................................</t>
  </si>
  <si>
    <t xml:space="preserve">AREA SUMMARY:</t>
  </si>
  <si>
    <t xml:space="preserve">   Stall Moorage  ..............................................................</t>
  </si>
  <si>
    <t xml:space="preserve"> (includes  fairways)</t>
  </si>
  <si>
    <t xml:space="preserve">   Parallel Moorage ..........................................................</t>
  </si>
  <si>
    <t xml:space="preserve">   drive down float …………………………………..</t>
  </si>
  <si>
    <t xml:space="preserve">Access both sides </t>
  </si>
  <si>
    <t xml:space="preserve">   Allowance for navigation, efficiency, etc. ...................................................</t>
  </si>
  <si>
    <t xml:space="preserve">recommend 20% to 30% of total basin</t>
  </si>
  <si>
    <t xml:space="preserve">(This is GNF item)</t>
  </si>
  <si>
    <t xml:space="preserve">  TOTAL BASIN AREA Req'd ..........................................</t>
  </si>
  <si>
    <t xml:space="preserve">FLOAT SUMMARY:</t>
  </si>
  <si>
    <t xml:space="preserve">Stall  Float  Area  ............................................................</t>
  </si>
  <si>
    <t xml:space="preserve">Sq Ft</t>
  </si>
  <si>
    <t xml:space="preserve">Main Float  Area ..............................................................</t>
  </si>
  <si>
    <t xml:space="preserve">Parallel Moorage .............................................................</t>
  </si>
  <si>
    <t xml:space="preserve">Marginal Floats  ..............................................</t>
  </si>
  <si>
    <t xml:space="preserve">  TOTAL FLOAT AREA ...................................................</t>
  </si>
  <si>
    <t xml:space="preserve">PILE SUMMARY:</t>
  </si>
  <si>
    <t xml:space="preserve">Stall Float Piles ........................................................</t>
  </si>
  <si>
    <t xml:space="preserve">Main Float Piles .........................................................</t>
  </si>
  <si>
    <t xml:space="preserve">Parallel Moorage Piles ..............................................</t>
  </si>
  <si>
    <t xml:space="preserve">Marginal Piles ..........................................................</t>
  </si>
  <si>
    <t xml:space="preserve">  TOTAL NUMBER OF PILES ...........................................</t>
  </si>
  <si>
    <t xml:space="preserve">UTILITIES:</t>
  </si>
  <si>
    <t xml:space="preserve">Lighting  @  $8 per square foot of float..................................................</t>
  </si>
  <si>
    <t xml:space="preserve">All Req'd</t>
  </si>
  <si>
    <t xml:space="preserve">(Assumes power to top of gangway)</t>
  </si>
  <si>
    <t xml:space="preserve">Power @  $1500 / stall  ....................................................</t>
  </si>
  <si>
    <t xml:space="preserve">Water  @ $500 / stall .....................................................</t>
  </si>
  <si>
    <t xml:space="preserve">  TOTAL UTILITIES  ...............................................................................................................</t>
  </si>
  <si>
    <t xml:space="preserve">COST SUMMARY:  </t>
  </si>
  <si>
    <t xml:space="preserve">   UNIT</t>
  </si>
  <si>
    <t xml:space="preserve">         ITEM</t>
  </si>
  <si>
    <t xml:space="preserve">UNIT</t>
  </si>
  <si>
    <t xml:space="preserve">   COST</t>
  </si>
  <si>
    <t xml:space="preserve"> QUANT.</t>
  </si>
  <si>
    <t xml:space="preserve">COST</t>
  </si>
  <si>
    <t xml:space="preserve">FLOATS</t>
  </si>
  <si>
    <t xml:space="preserve">Sq  Ft</t>
  </si>
  <si>
    <t xml:space="preserve">PILES, PROVIDE  (about $3.00 per inch dia.) </t>
  </si>
  <si>
    <t xml:space="preserve">Lin Ft</t>
  </si>
  <si>
    <t xml:space="preserve">PILES, DRIVE</t>
  </si>
  <si>
    <t xml:space="preserve"> </t>
  </si>
  <si>
    <t xml:space="preserve">PILES, SOCKET</t>
  </si>
  <si>
    <t xml:space="preserve">UTILITIES </t>
  </si>
  <si>
    <t xml:space="preserve">APPROACH and GANGWAY</t>
  </si>
  <si>
    <t xml:space="preserve">Drive down Gangway </t>
  </si>
  <si>
    <t xml:space="preserve">sq ft</t>
  </si>
  <si>
    <t xml:space="preserve">Drive down float</t>
  </si>
  <si>
    <t xml:space="preserve">Other (write in)</t>
  </si>
  <si>
    <t xml:space="preserve">   SUB-TOTAL </t>
  </si>
  <si>
    <t xml:space="preserve">   MOBILIZATION</t>
  </si>
  <si>
    <t xml:space="preserve">   CONTINGENCY</t>
  </si>
  <si>
    <t xml:space="preserve">   DESIGN AND ADMIN.</t>
  </si>
  <si>
    <t xml:space="preserve">   TOTAL (inner harbor float facilities only)</t>
  </si>
  <si>
    <r>
      <rPr>
        <sz val="12"/>
        <color rgb="FF993366"/>
        <rFont val="Arial"/>
        <family val="2"/>
        <charset val="1"/>
      </rPr>
      <t xml:space="preserve">Average</t>
    </r>
    <r>
      <rPr>
        <b val="true"/>
        <i val="true"/>
        <sz val="12"/>
        <color rgb="FF993366"/>
        <rFont val="Arial"/>
        <family val="2"/>
        <charset val="1"/>
      </rPr>
      <t xml:space="preserve"> </t>
    </r>
    <r>
      <rPr>
        <b val="true"/>
        <sz val="12"/>
        <color rgb="FF993366"/>
        <rFont val="Arial"/>
        <family val="2"/>
        <charset val="1"/>
      </rPr>
      <t xml:space="preserve">Base </t>
    </r>
    <r>
      <rPr>
        <sz val="12"/>
        <color rgb="FF993366"/>
        <rFont val="Arial"/>
        <family val="2"/>
        <charset val="1"/>
      </rPr>
      <t xml:space="preserve">cost per acre for inner harbor facilities</t>
    </r>
  </si>
  <si>
    <t xml:space="preserve">STALL FLOAT LAYOUT DIMENSIONS</t>
  </si>
  <si>
    <t xml:space="preserve">Finger Length …………………………………............</t>
  </si>
  <si>
    <t xml:space="preserve">Vessel beam …………………………………………</t>
  </si>
  <si>
    <t xml:space="preserve">Vessel draft   …………………….………………………</t>
  </si>
  <si>
    <t xml:space="preserve">Finger Width  ....................................………………</t>
  </si>
  <si>
    <t xml:space="preserve">Float Angle (from perpendicular)………………….....</t>
  </si>
  <si>
    <t xml:space="preserve">Clear Width Between Fingers …………………………….....................</t>
  </si>
  <si>
    <t xml:space="preserve">Finger Spacing  ………………………………………...................................</t>
  </si>
  <si>
    <t xml:space="preserve">Number  of  Vessels ……………………………............................</t>
  </si>
  <si>
    <t xml:space="preserve">Main Float Length-1 side …………………………..................</t>
  </si>
  <si>
    <t xml:space="preserve">Fairway Between Fingers  ………………………..................</t>
  </si>
  <si>
    <t xml:space="preserve">Main Walkway Width …………………………….........................</t>
  </si>
  <si>
    <t xml:space="preserve">Main Walkway Spacing ………………………….....................</t>
  </si>
  <si>
    <t xml:space="preserve">PARALLEL FLOAT LAYOUT DIMENSIONS</t>
  </si>
  <si>
    <t xml:space="preserve">Vessel Length ………………………………………</t>
  </si>
  <si>
    <t xml:space="preserve">Are boats rafted ( 2 deep)?…………………………</t>
  </si>
  <si>
    <t xml:space="preserve">Fairway between parallel floats  …………………</t>
  </si>
  <si>
    <t xml:space="preserve">Spacing of parallel floats ……………………….</t>
  </si>
  <si>
    <t xml:space="preserve">Note:   With adjacent parallel floats for different size vessels use fairway spacing for the larger vessel</t>
  </si>
  <si>
    <t xml:space="preserve">Design Low Water</t>
  </si>
  <si>
    <t xml:space="preserve">Keel Clearance</t>
  </si>
  <si>
    <t xml:space="preserve">DLW + KEEL CLEARANCE ....</t>
  </si>
  <si>
    <t xml:space="preserve">PREPARE GRAPH   (Area vs. Depth)</t>
  </si>
  <si>
    <t xml:space="preserve">Required Moorage Area ................</t>
  </si>
  <si>
    <t xml:space="preserve">Cumulative Moorage Area ..........</t>
  </si>
  <si>
    <t xml:space="preserve">Required bottom elevation ...............</t>
  </si>
  <si>
    <t xml:space="preserve">Area * bottom elevation …………………………..</t>
  </si>
  <si>
    <t xml:space="preserve">Average Bottom Elevation ……………………………………</t>
  </si>
  <si>
    <t xml:space="preserve">(default)</t>
  </si>
  <si>
    <t xml:space="preserve">Average Pile Length (cutoff &amp; + 28) ………….…</t>
  </si>
  <si>
    <t xml:space="preserve">PREPARE GRAPH   (Fleet)</t>
  </si>
  <si>
    <t xml:space="preserve">Stall length (ft)</t>
  </si>
  <si>
    <t xml:space="preserve">Stall Moorage</t>
  </si>
  <si>
    <t xml:space="preserve">Parallel Moorage</t>
  </si>
  <si>
    <t xml:space="preserve">Total Linear Feet Of Moorage</t>
  </si>
  <si>
    <t xml:space="preserve">Vessel  Length  (ft)</t>
  </si>
  <si>
    <t xml:space="preserve">Total Linear feet of moorage ...............................</t>
  </si>
  <si>
    <t xml:space="preserve">HARBOR  USE  REQUIREMENTS</t>
  </si>
  <si>
    <t xml:space="preserve">Enter uplands as percentage of total harbor (usually 40%)</t>
  </si>
  <si>
    <t xml:space="preserve">FEATURE</t>
  </si>
  <si>
    <t xml:space="preserve">% of basin</t>
  </si>
  <si>
    <t xml:space="preserve">% of Harbor</t>
  </si>
  <si>
    <r>
      <rPr>
        <sz val="10"/>
        <rFont val="Arial"/>
        <family val="0"/>
        <charset val="1"/>
      </rPr>
      <t xml:space="preserve">   </t>
    </r>
    <r>
      <rPr>
        <b val="true"/>
        <sz val="12"/>
        <rFont val="Arial"/>
        <family val="2"/>
        <charset val="1"/>
      </rPr>
      <t xml:space="preserve">Basin</t>
    </r>
    <r>
      <rPr>
        <sz val="10"/>
        <rFont val="Arial"/>
        <family val="2"/>
        <charset val="1"/>
      </rPr>
      <t xml:space="preserve"> (Stall Moorage)</t>
    </r>
  </si>
  <si>
    <r>
      <rPr>
        <sz val="10"/>
        <rFont val="Arial"/>
        <family val="0"/>
        <charset val="1"/>
      </rPr>
      <t xml:space="preserve">   </t>
    </r>
    <r>
      <rPr>
        <b val="true"/>
        <sz val="12"/>
        <rFont val="Arial"/>
        <family val="2"/>
        <charset val="1"/>
      </rPr>
      <t xml:space="preserve">Basin</t>
    </r>
    <r>
      <rPr>
        <sz val="10"/>
        <rFont val="Arial"/>
        <family val="2"/>
        <charset val="1"/>
      </rPr>
      <t xml:space="preserve"> (Transient/ Parallel Moorage)</t>
    </r>
  </si>
  <si>
    <r>
      <rPr>
        <sz val="10"/>
        <rFont val="Arial"/>
        <family val="0"/>
        <charset val="1"/>
      </rPr>
      <t xml:space="preserve">   </t>
    </r>
    <r>
      <rPr>
        <b val="true"/>
        <sz val="12"/>
        <rFont val="Arial"/>
        <family val="2"/>
        <charset val="1"/>
      </rPr>
      <t xml:space="preserve">Basin</t>
    </r>
    <r>
      <rPr>
        <sz val="10"/>
        <rFont val="Arial"/>
        <family val="2"/>
        <charset val="1"/>
      </rPr>
      <t xml:space="preserve"> (Navigation (GNF))</t>
    </r>
  </si>
  <si>
    <t xml:space="preserve">TOTAL WATER AREA </t>
  </si>
  <si>
    <t xml:space="preserve">% of uplands</t>
  </si>
  <si>
    <r>
      <rPr>
        <sz val="10"/>
        <rFont val="Arial"/>
        <family val="0"/>
        <charset val="1"/>
      </rPr>
      <t xml:space="preserve">   </t>
    </r>
    <r>
      <rPr>
        <b val="true"/>
        <sz val="12"/>
        <rFont val="Arial"/>
        <family val="2"/>
        <charset val="1"/>
      </rPr>
      <t xml:space="preserve">Upland </t>
    </r>
    <r>
      <rPr>
        <sz val="10"/>
        <rFont val="Arial"/>
        <family val="2"/>
        <charset val="1"/>
      </rPr>
      <t xml:space="preserve">Parking </t>
    </r>
  </si>
  <si>
    <t xml:space="preserve">See Notes 1 &amp; 2</t>
  </si>
  <si>
    <r>
      <rPr>
        <sz val="10"/>
        <rFont val="Arial"/>
        <family val="0"/>
        <charset val="1"/>
      </rPr>
      <t xml:space="preserve">   </t>
    </r>
    <r>
      <rPr>
        <b val="true"/>
        <sz val="12"/>
        <rFont val="Arial"/>
        <family val="2"/>
        <charset val="1"/>
      </rPr>
      <t xml:space="preserve">Upland</t>
    </r>
    <r>
      <rPr>
        <sz val="10"/>
        <rFont val="Arial"/>
        <family val="2"/>
        <charset val="1"/>
      </rPr>
      <t xml:space="preserve"> Office, Restrooms &amp; Maintenance</t>
    </r>
  </si>
  <si>
    <r>
      <rPr>
        <sz val="10"/>
        <rFont val="Arial"/>
        <family val="0"/>
        <charset val="1"/>
      </rPr>
      <t xml:space="preserve">   </t>
    </r>
    <r>
      <rPr>
        <b val="true"/>
        <sz val="12"/>
        <rFont val="Arial"/>
        <family val="2"/>
        <charset val="1"/>
      </rPr>
      <t xml:space="preserve">Upland</t>
    </r>
    <r>
      <rPr>
        <sz val="10"/>
        <rFont val="Arial"/>
        <family val="2"/>
        <charset val="1"/>
      </rPr>
      <t xml:space="preserve"> Boat Storage</t>
    </r>
  </si>
  <si>
    <r>
      <rPr>
        <sz val="10"/>
        <rFont val="Arial"/>
        <family val="0"/>
        <charset val="1"/>
      </rPr>
      <t xml:space="preserve">   </t>
    </r>
    <r>
      <rPr>
        <b val="true"/>
        <sz val="12"/>
        <rFont val="Arial"/>
        <family val="2"/>
        <charset val="1"/>
      </rPr>
      <t xml:space="preserve">Upland</t>
    </r>
    <r>
      <rPr>
        <sz val="10"/>
        <rFont val="Arial"/>
        <family val="2"/>
        <charset val="1"/>
      </rPr>
      <t xml:space="preserve"> Public  Access/ Green Area</t>
    </r>
  </si>
  <si>
    <r>
      <rPr>
        <sz val="10"/>
        <rFont val="Arial"/>
        <family val="0"/>
        <charset val="1"/>
      </rPr>
      <t xml:space="preserve">   </t>
    </r>
    <r>
      <rPr>
        <b val="true"/>
        <sz val="12"/>
        <rFont val="Arial"/>
        <family val="2"/>
        <charset val="1"/>
      </rPr>
      <t xml:space="preserve">Upland</t>
    </r>
    <r>
      <rPr>
        <sz val="10"/>
        <rFont val="Arial"/>
        <family val="2"/>
        <charset val="1"/>
      </rPr>
      <t xml:space="preserve"> Other</t>
    </r>
  </si>
  <si>
    <t xml:space="preserve">TOTAL  UPLAND  AREA</t>
  </si>
  <si>
    <t xml:space="preserve">TOTAL RECOMMENDED HARBOR AREA (Acres)  ..……………………. . . .  </t>
  </si>
  <si>
    <t xml:space="preserve">Note:  This area does not include non-usable tidal areas within the basin or footprints associated with protective structures.</t>
  </si>
  <si>
    <t xml:space="preserve"> Note 1.  Maximum recommended distance from nearest vehicle access to farthest stall = 600 feet</t>
  </si>
  <si>
    <t xml:space="preserve"> Note 2.  Maximum recommended distance from farthest vehicle parking to farthest stall = 1000 feet</t>
  </si>
  <si>
    <t xml:space="preserve">(Estimates based on "to length" values only)</t>
  </si>
  <si>
    <t xml:space="preserve">   From Length (ft) .................................</t>
  </si>
  <si>
    <t xml:space="preserve">   To Length (ft) .....................................</t>
  </si>
  <si>
    <t xml:space="preserve">   Number ..............................................</t>
  </si>
  <si>
    <t xml:space="preserve">  (Length X Number) ...........................</t>
  </si>
  <si>
    <t xml:space="preserve">   Moorage ($/lin ft/yr) ............................</t>
  </si>
  <si>
    <t xml:space="preserve">Moorage rate/vessel ..............................</t>
  </si>
  <si>
    <t xml:space="preserve">Total Moorage Revenue/Length .................</t>
  </si>
  <si>
    <t xml:space="preserve">   Moorage ($/lsq ft/yr) ............................</t>
  </si>
  <si>
    <t xml:space="preserve">Moorage rate/vessel ............................</t>
  </si>
  <si>
    <t xml:space="preserve">PARALLEL MOORAGE:</t>
  </si>
  <si>
    <t xml:space="preserve">  Total Linear Feet...............................</t>
  </si>
  <si>
    <t xml:space="preserve">   Moorage ($/lin ft/day) ............................</t>
  </si>
  <si>
    <t xml:space="preserve">   Average Capacity (percent) .......</t>
  </si>
  <si>
    <t xml:space="preserve">   Is rafting (2 deep) allowed?  ............</t>
  </si>
  <si>
    <t xml:space="preserve">Summary  (annual Revenue)</t>
  </si>
  <si>
    <t xml:space="preserve">by length</t>
  </si>
  <si>
    <t xml:space="preserve">or</t>
  </si>
  <si>
    <t xml:space="preserve">by sq ft</t>
  </si>
  <si>
    <t xml:space="preserve">     Permanent Moorage  ..........................</t>
  </si>
  <si>
    <t xml:space="preserve">Per Year</t>
  </si>
  <si>
    <t xml:space="preserve">     Transient Moorage ...............................</t>
  </si>
  <si>
    <t xml:space="preserve">TOTAL MOORAGE REVENUE</t>
  </si>
  <si>
    <t xml:space="preserve">Suggested Annual Maintenance  .............</t>
  </si>
  <si>
    <t xml:space="preserve">first 5 years</t>
  </si>
  <si>
    <t xml:space="preserve">each year thereafter</t>
  </si>
  <si>
    <t xml:space="preserve">EXAMPLE PROJECT</t>
  </si>
  <si>
    <t xml:space="preserve">John Doe SBH </t>
  </si>
  <si>
    <t xml:space="preserve">For Estimated Construction Cost =  </t>
  </si>
  <si>
    <t xml:space="preserve">Benefit/Cost Ratio</t>
  </si>
  <si>
    <t xml:space="preserve">Total benefits required</t>
  </si>
  <si>
    <t xml:space="preserve">PAYMENT</t>
  </si>
  <si>
    <t xml:space="preserve">MAINTENANCE</t>
  </si>
  <si>
    <t xml:space="preserve">Annualized + 5% maintenance</t>
  </si>
  <si>
    <t xml:space="preserve">Total Acres of mooring area</t>
  </si>
  <si>
    <t xml:space="preserve">              GETTING STARTED WITH THE HARBOR ECONOMIC IMPACT MODEL</t>
  </si>
  <si>
    <t xml:space="preserve">The Harbor Economic Impact Model is a tool used to estimate the financial, fiscal,</t>
  </si>
  <si>
    <t xml:space="preserve">and economic value of a harbor facility. It may be used to determine the economic</t>
  </si>
  <si>
    <t xml:space="preserve">impact of a new or existing harbor in a community, or to assess the effects of</t>
  </si>
  <si>
    <t xml:space="preserve">expanding an existing harbor. The model estimates the value of a harbor at the</t>
  </si>
  <si>
    <t xml:space="preserve">community, regional, and statewide levels.</t>
  </si>
  <si>
    <t xml:space="preserve">Before you get started, you will need:</t>
  </si>
  <si>
    <t xml:space="preserve">  ::  Information about the local population and economy</t>
  </si>
  <si>
    <t xml:space="preserve">  ::  Information about the local fleet, including sizes and types of vessels</t>
  </si>
  <si>
    <t xml:space="preserve">  ::  Information about harbor finances</t>
  </si>
  <si>
    <t xml:space="preserve">  ::  Information about the current harbor, including capacity and services, as</t>
  </si>
  <si>
    <t xml:space="preserve">      well as any planned expansions</t>
  </si>
  <si>
    <t xml:space="preserve">----------------------------------------------------------------------------------</t>
  </si>
  <si>
    <t xml:space="preserve">Using the Model</t>
  </si>
  <si>
    <t xml:space="preserve">The main menu, from which you accessed this Getting Started page, contains all</t>
  </si>
  <si>
    <t xml:space="preserve">of the commands you will need to evaluate the economic impact of your harbor.</t>
  </si>
  <si>
    <t xml:space="preserve">Before you begin using the model, go to "Program Settings" to select the community</t>
  </si>
  <si>
    <t xml:space="preserve">in which your harbor is or will be located. You may also change other settings here.</t>
  </si>
  <si>
    <t xml:space="preserve">After selecting your community, you will have an opportunity to override any of the</t>
  </si>
  <si>
    <t xml:space="preserve">default values.</t>
  </si>
  <si>
    <t xml:space="preserve">The first step in using the Harbor Economic Impact Model is to set up your</t>
  </si>
  <si>
    <t xml:space="preserve">community's characteristics. To do this, click on "Set Community Characteristics"</t>
  </si>
  <si>
    <t xml:space="preserve">and read the instructions. You will work your way through a number of screens to</t>
  </si>
  <si>
    <t xml:space="preserve">enter community, fleet, and harbor information. Estimates will be provided for you,</t>
  </si>
  <si>
    <t xml:space="preserve">but you will need to adjust the default values for your harbor.</t>
  </si>
  <si>
    <t xml:space="preserve">In each of these screens, keep in mind that you must click "Next" to save changes.</t>
  </si>
  <si>
    <t xml:space="preserve">If you exit the form by clicking on the "X" button in the top right corner of the</t>
  </si>
  <si>
    <t xml:space="preserve">form, your changes will be lost. If you make a major mistake in entering</t>
  </si>
  <si>
    <t xml:space="preserve">information, this is a quick way to discard any changes. The buttons on each form</t>
  </si>
  <si>
    <t xml:space="preserve">that check your entries and save your data are colored pink.</t>
  </si>
  <si>
    <t xml:space="preserve">After setting community, fleet, and harbor characteristics, you should proceed to</t>
  </si>
  <si>
    <t xml:space="preserve">assessing impacts, accessible with the "Assess Impacts" button in the main menu.</t>
  </si>
  <si>
    <t xml:space="preserve">At this stage, please select between an existing harbor and a new harbor.</t>
  </si>
  <si>
    <t xml:space="preserve">After the assessment is complete, you will see a screen that allows you to save</t>
  </si>
  <si>
    <t xml:space="preserve">the results of the assessment. This will create a new Excel workbook that you may</t>
  </si>
  <si>
    <t xml:space="preserve">examine after you've exited the model.</t>
  </si>
  <si>
    <t xml:space="preserve">Resetting the Model Data</t>
  </si>
  <si>
    <t xml:space="preserve">When you make changes to the community, fleet, and harbor characteristics, those</t>
  </si>
  <si>
    <t xml:space="preserve">changes will be saved in your copy of the model. If at any point you need to reset</t>
  </si>
  <si>
    <t xml:space="preserve">this information, go to "Program Settings," then "Model Settings," and read the</t>
  </si>
  <si>
    <t xml:space="preserve">instructions on resetting the data.</t>
  </si>
  <si>
    <t xml:space="preserve">The model reset feature wil copy the default values into your current model,</t>
  </si>
  <si>
    <t xml:space="preserve">replacing all of the customized values. This feature is useful to reset the model</t>
  </si>
  <si>
    <t xml:space="preserve">after making major changes. It is also used to update the model with newly entered</t>
  </si>
  <si>
    <t xml:space="preserve">defaults.</t>
  </si>
  <si>
    <t xml:space="preserve">You may change the model's default settings from the "Program Settings" menu. Be</t>
  </si>
  <si>
    <t xml:space="preserve">aware that there is no way to undo changes to the model's settings once you have</t>
  </si>
  <si>
    <t xml:space="preserve">saved them, so be sure to keep a backup copy of the model if you are going to make</t>
  </si>
  <si>
    <t xml:space="preserve">significant changes to the data or the underlying model. After changing the model's</t>
  </si>
  <si>
    <t xml:space="preserve">data, you must save the workbook, reload it, and reset the default data (through</t>
  </si>
  <si>
    <t xml:space="preserve">the process described in the previous paragraph) before the changes will be</t>
  </si>
  <si>
    <t xml:space="preserve">reflected.</t>
  </si>
  <si>
    <t xml:space="preserve">Instructions for Specific Screens</t>
  </si>
  <si>
    <r>
      <rPr>
        <b val="true"/>
        <sz val="10"/>
        <rFont val="Courier New"/>
        <family val="3"/>
        <charset val="1"/>
      </rPr>
      <t xml:space="preserve">HARBOR EXPENSES:</t>
    </r>
    <r>
      <rPr>
        <sz val="10"/>
        <rFont val="Courier New"/>
        <family val="3"/>
        <charset val="1"/>
      </rPr>
      <t xml:space="preserve"> These are for the most recent fiscal year. If operating costs and</t>
    </r>
  </si>
  <si>
    <t xml:space="preserve">expenditures are not available for the harbor, the "Non-Capital Operating Expenses" </t>
  </si>
  <si>
    <t xml:space="preserve">form will aid in developing estimates of these values. First enter the information</t>
  </si>
  <si>
    <t xml:space="preserve">from your communities financial statement of operating revenues and expenses in the</t>
  </si>
  <si>
    <t xml:space="preserve">"Harbor Expenses" form.</t>
  </si>
  <si>
    <r>
      <rPr>
        <b val="true"/>
        <sz val="10"/>
        <rFont val="Courier New"/>
        <family val="3"/>
        <charset val="1"/>
      </rPr>
      <t xml:space="preserve">Non-Capital Operating Expenses:</t>
    </r>
    <r>
      <rPr>
        <sz val="10"/>
        <rFont val="Courier New"/>
        <family val="3"/>
        <charset val="1"/>
      </rPr>
      <t xml:space="preserve"> For each category enter your estimate of the percent</t>
    </r>
  </si>
  <si>
    <t xml:space="preserve">of the local budget that is received from harbor activities or paid to support harbor</t>
  </si>
  <si>
    <t xml:space="preserve">acitivities.  The two columns allow for estimation of harbor activities such as</t>
  </si>
  <si>
    <t xml:space="preserve">moorage fees and harbor related activities such as rents and leases of property.</t>
  </si>
  <si>
    <t xml:space="preserve">Once these value have been entered, the model calculates estimates of both</t>
  </si>
  <si>
    <t xml:space="preserve">harbor related expenditures and costs.</t>
  </si>
  <si>
    <r>
      <rPr>
        <b val="true"/>
        <sz val="10"/>
        <rFont val="Courier New"/>
        <family val="3"/>
        <charset val="1"/>
      </rPr>
      <t xml:space="preserve">Harbor Activity</t>
    </r>
    <r>
      <rPr>
        <sz val="10"/>
        <rFont val="Courier New"/>
        <family val="3"/>
        <charset val="1"/>
      </rPr>
      <t xml:space="preserve">: This information is used to estimate the percentage of total annual </t>
    </r>
  </si>
  <si>
    <t xml:space="preserve">expenditures other than moorage spent in the local community and, if appropriate, </t>
  </si>
  <si>
    <t xml:space="preserve">borough.  Expenditures are allocated based on the percentage of annual operating</t>
  </si>
  <si>
    <t xml:space="preserve">days a vessel is in a community or borough.</t>
  </si>
</sst>
</file>

<file path=xl/styles.xml><?xml version="1.0" encoding="utf-8"?>
<styleSheet xmlns="http://schemas.openxmlformats.org/spreadsheetml/2006/main">
  <numFmts count="30">
    <numFmt numFmtId="164" formatCode="General"/>
    <numFmt numFmtId="165" formatCode="#,##0"/>
    <numFmt numFmtId="166" formatCode="mmmm\ d&quot;, &quot;yyyy"/>
    <numFmt numFmtId="167" formatCode="\$#,##0"/>
    <numFmt numFmtId="168" formatCode="General"/>
    <numFmt numFmtId="169" formatCode="0%"/>
    <numFmt numFmtId="170" formatCode="\$#,##0_);&quot;($&quot;#,##0\)"/>
    <numFmt numFmtId="171" formatCode="_(* #,##0.00_);_(* \(#,##0.00\);_(* \-??_);_(@_)"/>
    <numFmt numFmtId="172" formatCode="_(* #,##0_);_(* \(#,##0\);_(* \-??_);_(@_)"/>
    <numFmt numFmtId="173" formatCode="_(\$* #,##0.00_);_(\$* \(#,##0.00\);_(\$* \-??_);_(@_)"/>
    <numFmt numFmtId="174" formatCode="_(\$* #,##0_);_(\$* \(#,##0\);_(\$* \-??_);_(@_)"/>
    <numFmt numFmtId="175" formatCode="\$#,##0.00"/>
    <numFmt numFmtId="176" formatCode="0.00%"/>
    <numFmt numFmtId="177" formatCode="\$#,##0_);[RED]&quot;($&quot;#,##0\)"/>
    <numFmt numFmtId="178" formatCode="0.0%"/>
    <numFmt numFmtId="179" formatCode="#,##0.0000"/>
    <numFmt numFmtId="180" formatCode="_(* #,##0.0000_);_(* \(#,##0.0000\);_(* \-??_);_(@_)"/>
    <numFmt numFmtId="181" formatCode="0"/>
    <numFmt numFmtId="182" formatCode="_(* #,##0.0_);_(* \(#,##0.0\);_(* \-??_);_(@_)"/>
    <numFmt numFmtId="183" formatCode="_(* #,##0.000_);_(* \(#,##0.000\);_(* \-??_);_(@_)"/>
    <numFmt numFmtId="184" formatCode="0.00"/>
    <numFmt numFmtId="185" formatCode="#,##0.000000"/>
    <numFmt numFmtId="186" formatCode="#,##0.00"/>
    <numFmt numFmtId="187" formatCode="d\-mmm\-yy"/>
    <numFmt numFmtId="188" formatCode="0_)"/>
    <numFmt numFmtId="189" formatCode="0.00_)"/>
    <numFmt numFmtId="190" formatCode="0.0_)"/>
    <numFmt numFmtId="191" formatCode="0.000_)"/>
    <numFmt numFmtId="192" formatCode="0.0"/>
    <numFmt numFmtId="193" formatCode="\$#,##0.00_);[RED]&quot;($&quot;#,##0.00\)"/>
  </numFmts>
  <fonts count="38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Arial"/>
      <family val="2"/>
      <charset val="1"/>
    </font>
    <font>
      <sz val="10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24"/>
      <color rgb="FFFF0000"/>
      <name val="Arial"/>
      <family val="2"/>
      <charset val="1"/>
    </font>
    <font>
      <sz val="10"/>
      <color rgb="FFFFFFFF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9"/>
      <name val="Arial"/>
      <family val="2"/>
      <charset val="1"/>
    </font>
    <font>
      <b val="true"/>
      <sz val="9"/>
      <name val="Arial"/>
      <family val="2"/>
      <charset val="1"/>
    </font>
    <font>
      <b val="true"/>
      <sz val="9"/>
      <color theme="1"/>
      <name val="Arial"/>
      <family val="2"/>
      <charset val="1"/>
    </font>
    <font>
      <b val="true"/>
      <sz val="16"/>
      <name val="Arial"/>
      <family val="2"/>
      <charset val="1"/>
    </font>
    <font>
      <b val="true"/>
      <sz val="14"/>
      <name val="Arial"/>
      <family val="2"/>
      <charset val="1"/>
    </font>
    <font>
      <sz val="14"/>
      <name val="Arial"/>
      <family val="2"/>
      <charset val="1"/>
    </font>
    <font>
      <sz val="12"/>
      <color rgb="FF000000"/>
      <name val="Arial"/>
      <family val="2"/>
      <charset val="1"/>
    </font>
    <font>
      <b val="true"/>
      <sz val="12"/>
      <color rgb="FF000080"/>
      <name val="Arial"/>
      <family val="2"/>
      <charset val="1"/>
    </font>
    <font>
      <b val="true"/>
      <sz val="12"/>
      <color rgb="FF0000FF"/>
      <name val="Arial"/>
      <family val="2"/>
      <charset val="1"/>
    </font>
    <font>
      <b val="true"/>
      <sz val="12"/>
      <color rgb="FF000000"/>
      <name val="Arial"/>
      <family val="2"/>
      <charset val="1"/>
    </font>
    <font>
      <b val="true"/>
      <sz val="12"/>
      <name val="Arial"/>
      <family val="2"/>
      <charset val="1"/>
    </font>
    <font>
      <b val="true"/>
      <sz val="14"/>
      <color rgb="FF333399"/>
      <name val="Arial"/>
      <family val="2"/>
      <charset val="1"/>
    </font>
    <font>
      <b val="true"/>
      <sz val="12"/>
      <color rgb="FFFF0000"/>
      <name val="Arial"/>
      <family val="2"/>
      <charset val="1"/>
    </font>
    <font>
      <b val="true"/>
      <sz val="14"/>
      <color rgb="FFFF0000"/>
      <name val="Arial"/>
      <family val="2"/>
      <charset val="1"/>
    </font>
    <font>
      <b val="true"/>
      <sz val="12"/>
      <color rgb="FF99CC00"/>
      <name val="Arial"/>
      <family val="2"/>
      <charset val="1"/>
    </font>
    <font>
      <b val="true"/>
      <sz val="12"/>
      <color rgb="FF333399"/>
      <name val="Arial"/>
      <family val="2"/>
      <charset val="1"/>
    </font>
    <font>
      <b val="true"/>
      <sz val="12"/>
      <color rgb="FF993366"/>
      <name val="Arial"/>
      <family val="2"/>
      <charset val="1"/>
    </font>
    <font>
      <sz val="12"/>
      <color rgb="FF993366"/>
      <name val="Arial"/>
      <family val="2"/>
      <charset val="1"/>
    </font>
    <font>
      <b val="true"/>
      <i val="true"/>
      <sz val="12"/>
      <color rgb="FF993366"/>
      <name val="Arial"/>
      <family val="2"/>
      <charset val="1"/>
    </font>
    <font>
      <i val="true"/>
      <sz val="12"/>
      <name val="Arial"/>
      <family val="2"/>
      <charset val="1"/>
    </font>
    <font>
      <sz val="12"/>
      <color rgb="FF333399"/>
      <name val="Arial"/>
      <family val="2"/>
      <charset val="1"/>
    </font>
    <font>
      <sz val="12"/>
      <name val="Arial"/>
      <family val="2"/>
      <charset val="1"/>
    </font>
    <font>
      <b val="true"/>
      <sz val="12"/>
      <color rgb="FF800080"/>
      <name val="Arial"/>
      <family val="2"/>
      <charset val="1"/>
    </font>
    <font>
      <sz val="12"/>
      <color rgb="FF800080"/>
      <name val="Arial"/>
      <family val="2"/>
      <charset val="1"/>
    </font>
    <font>
      <b val="true"/>
      <sz val="12"/>
      <color rgb="FF339966"/>
      <name val="Arial"/>
      <family val="2"/>
      <charset val="1"/>
    </font>
    <font>
      <sz val="10"/>
      <name val="Courier New"/>
      <family val="3"/>
      <charset val="1"/>
    </font>
    <font>
      <b val="true"/>
      <sz val="10"/>
      <name val="Courier New"/>
      <family val="3"/>
      <charset val="1"/>
    </font>
    <font>
      <b val="true"/>
      <i val="true"/>
      <sz val="10"/>
      <name val="Courier New"/>
      <family val="3"/>
      <charset val="1"/>
    </font>
  </fonts>
  <fills count="16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000000"/>
        <bgColor rgb="FF003300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  <fill>
      <patternFill patternType="solid">
        <fgColor rgb="FFCCFFCC"/>
        <bgColor rgb="FFCCFFFF"/>
      </patternFill>
    </fill>
    <fill>
      <patternFill patternType="solid">
        <fgColor rgb="FFFF0000"/>
        <bgColor rgb="FF993300"/>
      </patternFill>
    </fill>
    <fill>
      <patternFill patternType="solid">
        <fgColor rgb="FF339966"/>
        <bgColor rgb="FF008080"/>
      </patternFill>
    </fill>
    <fill>
      <patternFill patternType="solid">
        <fgColor rgb="FF008000"/>
        <bgColor rgb="FF008080"/>
      </patternFill>
    </fill>
    <fill>
      <patternFill patternType="solid">
        <fgColor rgb="FF99CC00"/>
        <bgColor rgb="FFFFCC00"/>
      </patternFill>
    </fill>
    <fill>
      <patternFill patternType="solid">
        <fgColor rgb="FFFFFFCC"/>
        <bgColor rgb="FFFFFFFF"/>
      </patternFill>
    </fill>
    <fill>
      <patternFill patternType="solid">
        <fgColor rgb="FFFF99CC"/>
        <bgColor rgb="FFFF8080"/>
      </patternFill>
    </fill>
    <fill>
      <patternFill patternType="solid">
        <fgColor rgb="FF99CCFF"/>
        <bgColor rgb="FFCCCCFF"/>
      </patternFill>
    </fill>
    <fill>
      <patternFill patternType="solid">
        <fgColor rgb="FFCCCCFF"/>
        <bgColor rgb="FFC0C0C0"/>
      </patternFill>
    </fill>
    <fill>
      <patternFill patternType="solid">
        <fgColor rgb="FFFFCC99"/>
        <bgColor rgb="FFC0C0C0"/>
      </patternFill>
    </fill>
  </fills>
  <borders count="60">
    <border diagonalUp="false" diagonalDown="false">
      <left/>
      <right/>
      <top/>
      <bottom/>
      <diagonal/>
    </border>
    <border diagonalUp="false" diagonalDown="false">
      <left/>
      <right/>
      <top style="thick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/>
      <bottom style="thick"/>
      <diagonal/>
    </border>
    <border diagonalUp="false" diagonalDown="false">
      <left/>
      <right/>
      <top style="thick"/>
      <bottom style="thick"/>
      <diagonal/>
    </border>
    <border diagonalUp="false" diagonalDown="false">
      <left/>
      <right/>
      <top style="thick"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thick"/>
      <diagonal/>
    </border>
    <border diagonalUp="false" diagonalDown="false">
      <left/>
      <right/>
      <top style="thin"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/>
      <bottom style="thick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medium"/>
      <top/>
      <bottom style="double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 style="thin">
        <color rgb="FFC0C0C0"/>
      </top>
      <bottom style="thin">
        <color rgb="FFC0C0C0"/>
      </bottom>
      <diagonal/>
    </border>
    <border diagonalUp="false" diagonalDown="false">
      <left/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/>
      <right style="thin">
        <color rgb="FFC0C0C0"/>
      </right>
      <top/>
      <bottom/>
      <diagonal/>
    </border>
    <border diagonalUp="false" diagonalDown="false">
      <left style="thin">
        <color rgb="FFC0C0C0"/>
      </left>
      <right style="thin">
        <color rgb="FFC0C0C0"/>
      </right>
      <top/>
      <bottom/>
      <diagonal/>
    </border>
    <border diagonalUp="false" diagonalDown="false">
      <left style="medium"/>
      <right style="thin">
        <color rgb="FFC0C0C0"/>
      </right>
      <top style="medium"/>
      <bottom style="thin">
        <color rgb="FFC0C0C0"/>
      </bottom>
      <diagonal/>
    </border>
    <border diagonalUp="false" diagonalDown="false">
      <left style="thin">
        <color rgb="FFC0C0C0"/>
      </left>
      <right style="thin">
        <color rgb="FFC0C0C0"/>
      </right>
      <top style="medium"/>
      <bottom style="thin">
        <color rgb="FFC0C0C0"/>
      </bottom>
      <diagonal/>
    </border>
    <border diagonalUp="false" diagonalDown="false">
      <left style="medium"/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/>
      <right style="thin">
        <color rgb="FFC0C0C0"/>
      </right>
      <top/>
      <bottom style="medium"/>
      <diagonal/>
    </border>
    <border diagonalUp="false" diagonalDown="false">
      <left style="thin">
        <color rgb="FFC0C0C0"/>
      </left>
      <right style="thin">
        <color rgb="FFC0C0C0"/>
      </right>
      <top/>
      <bottom style="medium"/>
      <diagonal/>
    </border>
    <border diagonalUp="false" diagonalDown="false">
      <left style="thin">
        <color rgb="FFC0C0C0"/>
      </left>
      <right/>
      <top/>
      <bottom style="medium"/>
      <diagonal/>
    </border>
    <border diagonalUp="false" diagonalDown="false">
      <left style="medium"/>
      <right style="thin">
        <color rgb="FFC0C0C0"/>
      </right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 style="medium"/>
      <bottom style="medium"/>
      <diagonal/>
    </border>
  </borders>
  <cellStyleXfs count="24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1" fontId="0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173" fontId="0" fillId="0" borderId="0" applyFont="true" applyBorder="false" applyAlignment="true" applyProtection="false">
      <alignment horizontal="general" vertical="bottom" textRotation="0" wrapText="false" indent="0" shrinkToFit="false"/>
    </xf>
    <xf numFmtId="42" fontId="1" fillId="0" borderId="0" applyFont="true" applyBorder="false" applyAlignment="false" applyProtection="false"/>
    <xf numFmtId="169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62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0" fillId="0" borderId="2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3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67" fontId="0" fillId="0" borderId="5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64" fontId="5" fillId="0" borderId="6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64" fontId="0" fillId="0" borderId="7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7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67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2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1" shrinkToFit="false"/>
      <protection locked="true" hidden="false"/>
    </xf>
    <xf numFmtId="164" fontId="0" fillId="0" borderId="8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8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67" fontId="0" fillId="0" borderId="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6" fillId="0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6" fillId="0" borderId="1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5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5" fillId="0" borderId="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6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67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67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1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1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5" borderId="2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5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2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5" fillId="0" borderId="2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2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2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4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2" fontId="5" fillId="4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5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5" fillId="4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6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74" fontId="5" fillId="0" borderId="2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6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2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74" fontId="0" fillId="0" borderId="2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5" fillId="0" borderId="16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0" fillId="0" borderId="2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2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5" fillId="2" borderId="2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5" fillId="0" borderId="2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5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2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5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5" fillId="0" borderId="2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0" fillId="0" borderId="3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3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3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5" fillId="2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2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0" fillId="0" borderId="3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7" fontId="0" fillId="0" borderId="3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3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3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5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3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33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4" fillId="7" borderId="34" xfId="2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79" fontId="4" fillId="6" borderId="35" xfId="2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80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2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0" fillId="0" borderId="2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4" fillId="7" borderId="35" xfId="2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74" fontId="5" fillId="0" borderId="2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5" fillId="0" borderId="1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5" fillId="0" borderId="2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6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8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5" fillId="0" borderId="1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5" fillId="0" borderId="1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6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6" borderId="23" xfId="2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4" fillId="6" borderId="0" xfId="2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0" fillId="8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2" fontId="0" fillId="8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6" borderId="36" xfId="2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0" fillId="9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5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2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6" borderId="24" xfId="2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4" fillId="6" borderId="16" xfId="2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0" fillId="8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0" fillId="8" borderId="1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2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6" borderId="37" xfId="2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4" fillId="6" borderId="38" xfId="2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72" fontId="5" fillId="0" borderId="2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5" fillId="0" borderId="2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6" borderId="39" xfId="2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4" fillId="6" borderId="40" xfId="2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0" fillId="6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6" borderId="18" xfId="2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4" fillId="6" borderId="41" xfId="2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71" fontId="0" fillId="0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2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6" borderId="42" xfId="2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4" fillId="6" borderId="43" xfId="2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0" fillId="8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5" fillId="0" borderId="2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9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5" fillId="0" borderId="2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5" fillId="0" borderId="3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5" fillId="0" borderId="2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2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0" fillId="8" borderId="1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5" fillId="0" borderId="2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6" borderId="44" xfId="2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80" fontId="5" fillId="0" borderId="2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6" borderId="45" xfId="2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80" fontId="5" fillId="0" borderId="1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5" fillId="0" borderId="1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23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23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4" fillId="0" borderId="0" xfId="23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81" fontId="4" fillId="0" borderId="0" xfId="23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4" fillId="0" borderId="0" xfId="23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4" fillId="10" borderId="36" xfId="22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81" fontId="4" fillId="10" borderId="0" xfId="23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81" fontId="0" fillId="1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2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1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7" xfId="23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0" fillId="0" borderId="18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23" xfId="23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4" xfId="23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0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5" fontId="4" fillId="0" borderId="0" xfId="0" applyFont="true" applyBorder="true" applyAlignment="true" applyProtection="true">
      <alignment horizontal="left" vertical="bottom" textRotation="0" wrapText="false" indent="1" shrinkToFit="false"/>
      <protection locked="true" hidden="false"/>
    </xf>
    <xf numFmtId="185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1" shrinkToFit="false"/>
      <protection locked="true" hidden="false"/>
    </xf>
    <xf numFmtId="18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3" fillId="0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87" fontId="15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5" fillId="0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16" fillId="11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12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0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17" fillId="13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8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0" fontId="18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88" fontId="19" fillId="11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0" fillId="12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8" fontId="21" fillId="4" borderId="17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22" fillId="4" borderId="1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88" fontId="23" fillId="4" borderId="2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2" fillId="4" borderId="1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89" fontId="19" fillId="4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2" fillId="4" borderId="1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84" fontId="24" fillId="4" borderId="2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24" fillId="4" borderId="2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0" borderId="4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13" borderId="4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0" fillId="0" borderId="48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0" borderId="4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0" borderId="4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23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11" borderId="0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88" fontId="0" fillId="12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0" borderId="5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0" fillId="0" borderId="46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0" borderId="4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0" borderId="5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70" fontId="20" fillId="14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84" fontId="0" fillId="12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89" fontId="0" fillId="12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89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7" fillId="13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0" fillId="0" borderId="53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5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3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0" borderId="0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70" fontId="20" fillId="11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8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2" fillId="11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0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5" borderId="4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5" borderId="4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88" fontId="16" fillId="5" borderId="4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81" fontId="16" fillId="5" borderId="4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7" fillId="5" borderId="4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90" fontId="17" fillId="13" borderId="4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88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88" fontId="17" fillId="2" borderId="4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81" fontId="19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3" fontId="20" fillId="14" borderId="0" xfId="17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4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88" fontId="0" fillId="5" borderId="46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9" fontId="20" fillId="14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0" borderId="4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91" fontId="0" fillId="0" borderId="46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20" fillId="11" borderId="0" xfId="17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88" fontId="0" fillId="0" borderId="46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74" fontId="20" fillId="11" borderId="0" xfId="17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90" fontId="0" fillId="0" borderId="46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2" fillId="11" borderId="2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81" fontId="16" fillId="5" borderId="4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9" fillId="5" borderId="4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88" fontId="19" fillId="5" borderId="4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0" fillId="0" borderId="4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13" borderId="4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7" fillId="0" borderId="4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13" borderId="46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81" fontId="19" fillId="5" borderId="4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9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9" fillId="5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81" fontId="0" fillId="0" borderId="46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89" fontId="0" fillId="0" borderId="46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92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1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25" fillId="5" borderId="4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6" fillId="5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9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88" fontId="0" fillId="0" borderId="46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90" fontId="0" fillId="0" borderId="46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89" fontId="0" fillId="0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88" fontId="25" fillId="13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88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true"/>
    </xf>
    <xf numFmtId="188" fontId="20" fillId="0" borderId="4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0" borderId="0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89" fontId="0" fillId="0" borderId="46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0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0" fillId="0" borderId="1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8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7" fillId="5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89" fontId="0" fillId="0" borderId="53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7" fillId="13" borderId="46" xfId="19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20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0" fillId="0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90" fontId="2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89" fontId="2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0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88" fontId="0" fillId="0" borderId="53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7" fillId="13" borderId="0" xfId="19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88" fontId="2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5" fillId="0" borderId="46" xfId="19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0" fillId="0" borderId="46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11" borderId="4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0" fillId="0" borderId="5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70" fontId="20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0" borderId="0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2" fillId="4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11" borderId="18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11" borderId="2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0" fillId="11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20" fillId="11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88" fontId="20" fillId="11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11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11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11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6" fillId="11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11" borderId="4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11" borderId="4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7" fillId="13" borderId="4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88" fontId="0" fillId="11" borderId="48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70" fontId="0" fillId="11" borderId="48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7" fillId="11" borderId="5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11" borderId="4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7" fillId="13" borderId="4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88" fontId="0" fillId="11" borderId="46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70" fontId="0" fillId="11" borderId="46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88" fontId="17" fillId="13" borderId="4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20" fillId="11" borderId="5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11" borderId="4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1" borderId="46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88" fontId="19" fillId="11" borderId="4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7" fillId="11" borderId="5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7" fillId="13" borderId="5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88" fontId="19" fillId="11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0" fontId="0" fillId="11" borderId="5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0" fillId="11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11" borderId="5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9" fontId="20" fillId="11" borderId="4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0" fontId="0" fillId="11" borderId="0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11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7" fillId="11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0" fontId="27" fillId="11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11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11" borderId="16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70" fontId="0" fillId="11" borderId="16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11" borderId="2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70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82" fontId="5" fillId="0" borderId="0" xfId="15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0" fillId="0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8" fontId="29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88" fontId="0" fillId="0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70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70" fontId="0" fillId="0" borderId="6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0" borderId="6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88" fontId="20" fillId="0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5" fillId="13" borderId="4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88" fontId="30" fillId="13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5" borderId="4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88" fontId="0" fillId="15" borderId="46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88" fontId="25" fillId="13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31" fillId="0" borderId="4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32" fillId="5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32" fillId="5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33" fillId="5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5" fillId="13" borderId="4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15" borderId="4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9" fillId="5" borderId="4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7" fillId="0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34" fillId="0" borderId="4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84" fontId="17" fillId="13" borderId="4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84" fontId="3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81" fontId="34" fillId="0" borderId="4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7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2" fillId="4" borderId="4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0" borderId="16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9" fontId="25" fillId="13" borderId="46" xfId="19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2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2" fillId="4" borderId="5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2" fillId="4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2" fillId="4" borderId="4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2" fillId="4" borderId="5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0" borderId="5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9" fontId="19" fillId="0" borderId="46" xfId="19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90" fontId="20" fillId="0" borderId="4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9" fontId="5" fillId="0" borderId="51" xfId="19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0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9" fontId="19" fillId="0" borderId="53" xfId="19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5" fillId="0" borderId="54" xfId="19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0" borderId="1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9" fontId="19" fillId="0" borderId="1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90" fontId="20" fillId="0" borderId="1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9" fontId="20" fillId="0" borderId="11" xfId="19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0" borderId="5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2" fillId="4" borderId="1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0" fillId="0" borderId="58" xfId="19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5" fillId="13" borderId="4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89" fontId="0" fillId="0" borderId="48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9" fontId="5" fillId="0" borderId="49" xfId="19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3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25" fillId="13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5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9" fontId="25" fillId="5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89" fontId="0" fillId="0" borderId="5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9" fontId="2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89" fontId="20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0" fillId="4" borderId="2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9" fontId="20" fillId="4" borderId="1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89" fontId="20" fillId="4" borderId="5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0" fillId="4" borderId="33" xfId="0" applyFont="true" applyBorder="true" applyAlignment="true" applyProtection="true">
      <alignment horizontal="left" vertical="top" textRotation="0" wrapText="true" indent="0" shrinkToFit="false"/>
      <protection locked="true" hidden="true"/>
    </xf>
    <xf numFmtId="190" fontId="20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5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2" fillId="4" borderId="46" xfId="21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5" fillId="11" borderId="46" xfId="21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5" fillId="11" borderId="46" xfId="21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5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46" xfId="21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0" borderId="46" xfId="21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5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8" fontId="5" fillId="0" borderId="46" xfId="21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88" fontId="19" fillId="0" borderId="46" xfId="21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5" fillId="0" borderId="46" xfId="21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9" fillId="14" borderId="46" xfId="21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70" fontId="20" fillId="14" borderId="46" xfId="21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20" fillId="0" borderId="46" xfId="21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5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21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9" fillId="14" borderId="46" xfId="21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3" fontId="20" fillId="14" borderId="46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4" fontId="31" fillId="0" borderId="0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4" fontId="31" fillId="0" borderId="0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2" fontId="5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20" fillId="14" borderId="46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9" fillId="0" borderId="46" xfId="21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5" fillId="7" borderId="0" xfId="21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5" fillId="0" borderId="0" xfId="21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3" fontId="5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5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46" xfId="21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5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53" xfId="21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4" fontId="5" fillId="0" borderId="53" xfId="21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5" fillId="0" borderId="53" xfId="21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20" fillId="0" borderId="46" xfId="21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5" fillId="0" borderId="12" xfId="21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4" fontId="5" fillId="7" borderId="46" xfId="17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88" fontId="5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0" fontId="5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5" fillId="0" borderId="4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3" fontId="5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10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4-AK-Borough Impacts" xfId="20"/>
    <cellStyle name="Normal_Book2" xfId="21"/>
    <cellStyle name="Normal_Sheet1" xfId="22"/>
    <cellStyle name="Normal_Sheet4" xfId="23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externalLink" Target="externalLinks/externalLink1.xml"/><Relationship Id="rId16" Type="http://schemas.openxmlformats.org/officeDocument/2006/relationships/externalLink" Target="externalLinks/externalLink2.xml"/><Relationship Id="rId17" Type="http://schemas.openxmlformats.org/officeDocument/2006/relationships/externalLink" Target="externalLinks/externalLink3.xml"/><Relationship Id="rId18" Type="http://schemas.openxmlformats.org/officeDocument/2006/relationships/externalLink" Target="externalLinks/externalLink4.xml"/><Relationship Id="rId19" Type="http://schemas.openxmlformats.org/officeDocument/2006/relationships/externalLink" Target="externalLinks/externalLink5.xml"/><Relationship Id="rId20" Type="http://schemas.openxmlformats.org/officeDocument/2006/relationships/externalLink" Target="externalLinks/externalLink6.xml"/><Relationship Id="rId21" Type="http://schemas.openxmlformats.org/officeDocument/2006/relationships/externalLink" Target="externalLinks/externalLink7.xml"/><Relationship Id="rId22" Type="http://schemas.openxmlformats.org/officeDocument/2006/relationships/externalLink" Target="externalLinks/externalLink8.xml"/><Relationship Id="rId23" Type="http://schemas.openxmlformats.org/officeDocument/2006/relationships/externalLink" Target="externalLinks/externalLink9.xml"/><Relationship Id="rId24" Type="http://schemas.openxmlformats.org/officeDocument/2006/relationships/externalLink" Target="externalLinks/externalLink10.xml"/><Relationship Id="rId25" Type="http://schemas.openxmlformats.org/officeDocument/2006/relationships/externalLink" Target="externalLinks/externalLink11.xml"/><Relationship Id="rId26" Type="http://schemas.openxmlformats.org/officeDocument/2006/relationships/externalLink" Target="externalLinks/externalLink12.xml"/><Relationship Id="rId27" Type="http://schemas.openxmlformats.org/officeDocument/2006/relationships/externalLink" Target="externalLinks/externalLink13.xml"/><Relationship Id="rId28" Type="http://schemas.openxmlformats.org/officeDocument/2006/relationships/externalLink" Target="externalLinks/externalLink14.xml"/><Relationship Id="rId29" Type="http://schemas.openxmlformats.org/officeDocument/2006/relationships/externalLink" Target="externalLinks/externalLink15.xml"/><Relationship Id="rId30" Type="http://schemas.openxmlformats.org/officeDocument/2006/relationships/externalLink" Target="externalLinks/externalLink16.xml"/><Relationship Id="rId31" Type="http://schemas.openxmlformats.org/officeDocument/2006/relationships/externalLink" Target="externalLinks/externalLink17.xml"/><Relationship Id="rId32" Type="http://schemas.openxmlformats.org/officeDocument/2006/relationships/externalLink" Target="externalLinks/externalLink18.xml"/><Relationship Id="rId33" Type="http://schemas.openxmlformats.org/officeDocument/2006/relationships/externalLink" Target="externalLinks/externalLink19.xml"/><Relationship Id="rId34" Type="http://schemas.openxmlformats.org/officeDocument/2006/relationships/externalLink" Target="externalLinks/externalLink20.xml"/><Relationship Id="rId35" Type="http://schemas.openxmlformats.org/officeDocument/2006/relationships/externalLink" Target="externalLinks/externalLink21.xml"/><Relationship Id="rId36" Type="http://schemas.openxmlformats.org/officeDocument/2006/relationships/externalLink" Target="externalLinks/externalLink22.xml"/><Relationship Id="rId37" Type="http://schemas.openxmlformats.org/officeDocument/2006/relationships/externalLink" Target="externalLinks/externalLink23.xml"/><Relationship Id="rId38" Type="http://schemas.openxmlformats.org/officeDocument/2006/relationships/externalLink" Target="externalLinks/externalLink24.xml"/><Relationship Id="rId39" Type="http://schemas.openxmlformats.org/officeDocument/2006/relationships/externalLink" Target="externalLinks/externalLink25.xml"/><Relationship Id="rId40" Type="http://schemas.openxmlformats.org/officeDocument/2006/relationships/externalLink" Target="externalLinks/externalLink26.xml"/><Relationship Id="rId41" Type="http://schemas.openxmlformats.org/officeDocument/2006/relationships/externalLink" Target="externalLinks/externalLink27.xml"/><Relationship Id="rId42" Type="http://schemas.openxmlformats.org/officeDocument/2006/relationships/externalLink" Target="externalLinks/externalLink28.xml"/><Relationship Id="rId43" Type="http://schemas.openxmlformats.org/officeDocument/2006/relationships/externalLink" Target="externalLinks/externalLink29.xml"/><Relationship Id="rId44" Type="http://schemas.openxmlformats.org/officeDocument/2006/relationships/externalLink" Target="externalLinks/externalLink30.xml"/><Relationship Id="rId45" Type="http://schemas.openxmlformats.org/officeDocument/2006/relationships/externalLink" Target="externalLinks/externalLink31.xml"/><Relationship Id="rId46" Type="http://schemas.openxmlformats.org/officeDocument/2006/relationships/externalLink" Target="externalLinks/externalLink32.xml"/><Relationship Id="rId47" Type="http://schemas.openxmlformats.org/officeDocument/2006/relationships/externalLink" Target="externalLinks/externalLink33.xml"/><Relationship Id="rId48" Type="http://schemas.openxmlformats.org/officeDocument/2006/relationships/externalLink" Target="externalLinks/externalLink34.xml"/><Relationship Id="rId49" Type="http://schemas.openxmlformats.org/officeDocument/2006/relationships/externalLink" Target="externalLinks/externalLink35.xml"/><Relationship Id="rId50" Type="http://schemas.openxmlformats.org/officeDocument/2006/relationships/externalLink" Target="externalLinks/externalLink36.xml"/><Relationship Id="rId51" Type="http://schemas.openxmlformats.org/officeDocument/2006/relationships/externalLink" Target="externalLinks/externalLink37.xml"/><Relationship Id="rId52" Type="http://schemas.openxmlformats.org/officeDocument/2006/relationships/externalLink" Target="externalLinks/externalLink38.xml"/><Relationship Id="rId53" Type="http://schemas.openxmlformats.org/officeDocument/2006/relationships/externalLink" Target="externalLinks/externalLink39.xml"/><Relationship Id="rId54" Type="http://schemas.openxmlformats.org/officeDocument/2006/relationships/externalLink" Target="externalLinks/externalLink40.xml"/><Relationship Id="rId55" Type="http://schemas.openxmlformats.org/officeDocument/2006/relationships/externalLink" Target="externalLinks/externalLink41.xml"/><Relationship Id="rId56" Type="http://schemas.openxmlformats.org/officeDocument/2006/relationships/externalLink" Target="externalLinks/externalLink42.xml"/><Relationship Id="rId57" Type="http://schemas.openxmlformats.org/officeDocument/2006/relationships/externalLink" Target="externalLinks/externalLink43.xml"/><Relationship Id="rId58" Type="http://schemas.openxmlformats.org/officeDocument/2006/relationships/externalLink" Target="externalLinks/externalLink44.xml"/><Relationship Id="rId59" Type="http://schemas.openxmlformats.org/officeDocument/2006/relationships/externalLink" Target="externalLinks/externalLink45.xml"/><Relationship Id="rId60" Type="http://schemas.openxmlformats.org/officeDocument/2006/relationships/externalLink" Target="externalLinks/externalLink46.xml"/><Relationship Id="rId61" Type="http://schemas.openxmlformats.org/officeDocument/2006/relationships/externalLink" Target="externalLinks/externalLink47.xml"/><Relationship Id="rId62" Type="http://schemas.openxmlformats.org/officeDocument/2006/relationships/externalLink" Target="externalLinks/externalLink48.xml"/><Relationship Id="rId63" Type="http://schemas.openxmlformats.org/officeDocument/2006/relationships/externalLink" Target="externalLinks/externalLink49.xml"/><Relationship Id="rId64" Type="http://schemas.openxmlformats.org/officeDocument/2006/relationships/externalLink" Target="externalLinks/externalLink50.xml"/><Relationship Id="rId65" Type="http://schemas.openxmlformats.org/officeDocument/2006/relationships/externalLink" Target="externalLinks/externalLink51.xml"/><Relationship Id="rId66" Type="http://schemas.openxmlformats.org/officeDocument/2006/relationships/externalLink" Target="externalLinks/externalLink52.xml"/><Relationship Id="rId67" Type="http://schemas.openxmlformats.org/officeDocument/2006/relationships/externalLink" Target="externalLinks/externalLink53.xml"/><Relationship Id="rId68" Type="http://schemas.openxmlformats.org/officeDocument/2006/relationships/externalLink" Target="externalLinks/externalLink54.xml"/><Relationship Id="rId69" Type="http://schemas.openxmlformats.org/officeDocument/2006/relationships/externalLink" Target="externalLinks/externalLink55.xml"/><Relationship Id="rId70" Type="http://schemas.openxmlformats.org/officeDocument/2006/relationships/externalLink" Target="externalLinks/externalLink56.xml"/><Relationship Id="rId71" Type="http://schemas.openxmlformats.org/officeDocument/2006/relationships/externalLink" Target="externalLinks/externalLink57.xml"/><Relationship Id="rId72" Type="http://schemas.openxmlformats.org/officeDocument/2006/relationships/externalLink" Target="externalLinks/externalLink58.xml"/><Relationship Id="rId73" Type="http://schemas.openxmlformats.org/officeDocument/2006/relationships/externalLink" Target="externalLinks/externalLink59.xml"/><Relationship Id="rId74" Type="http://schemas.openxmlformats.org/officeDocument/2006/relationships/externalLink" Target="externalLinks/externalLink60.xml"/><Relationship Id="rId75" Type="http://schemas.openxmlformats.org/officeDocument/2006/relationships/externalLink" Target="externalLinks/externalLink61.xml"/><Relationship Id="rId76" Type="http://schemas.openxmlformats.org/officeDocument/2006/relationships/externalLink" Target="externalLinks/externalLink62.xml"/><Relationship Id="rId77" Type="http://schemas.openxmlformats.org/officeDocument/2006/relationships/externalLink" Target="externalLinks/externalLink63.xml"/><Relationship Id="rId78" Type="http://schemas.openxmlformats.org/officeDocument/2006/relationships/externalLink" Target="externalLinks/externalLink64.xml"/><Relationship Id="rId79" Type="http://schemas.openxmlformats.org/officeDocument/2006/relationships/externalLink" Target="externalLinks/externalLink65.xml"/><Relationship Id="rId80" Type="http://schemas.openxmlformats.org/officeDocument/2006/relationships/externalLink" Target="externalLinks/externalLink66.xml"/><Relationship Id="rId81" Type="http://schemas.openxmlformats.org/officeDocument/2006/relationships/externalLink" Target="externalLinks/externalLink67.xml"/><Relationship Id="rId82" Type="http://schemas.openxmlformats.org/officeDocument/2006/relationships/externalLink" Target="externalLinks/externalLink68.xml"/><Relationship Id="rId83" Type="http://schemas.openxmlformats.org/officeDocument/2006/relationships/externalLink" Target="externalLinks/externalLink69.xml"/><Relationship Id="rId84" Type="http://schemas.openxmlformats.org/officeDocument/2006/relationships/externalLink" Target="externalLinks/externalLink70.xml"/><Relationship Id="rId85" Type="http://schemas.openxmlformats.org/officeDocument/2006/relationships/externalLink" Target="externalLinks/externalLink71.xml"/><Relationship Id="rId86" Type="http://schemas.openxmlformats.org/officeDocument/2006/relationships/externalLink" Target="externalLinks/externalLink72.xml"/><Relationship Id="rId87" Type="http://schemas.openxmlformats.org/officeDocument/2006/relationships/externalLink" Target="externalLinks/externalLink73.xml"/><Relationship Id="rId88" Type="http://schemas.openxmlformats.org/officeDocument/2006/relationships/externalLink" Target="externalLinks/externalLink74.xml"/><Relationship Id="rId89" Type="http://schemas.openxmlformats.org/officeDocument/2006/relationships/externalLink" Target="externalLinks/externalLink75.xml"/><Relationship Id="rId90" Type="http://schemas.openxmlformats.org/officeDocument/2006/relationships/externalLink" Target="externalLinks/externalLink76.xml"/><Relationship Id="rId91" Type="http://schemas.openxmlformats.org/officeDocument/2006/relationships/externalLink" Target="externalLinks/externalLink77.xml"/><Relationship Id="rId92" Type="http://schemas.openxmlformats.org/officeDocument/2006/relationships/externalLink" Target="externalLinks/externalLink78.xml"/><Relationship Id="rId93" Type="http://schemas.openxmlformats.org/officeDocument/2006/relationships/externalLink" Target="externalLinks/externalLink79.xml"/><Relationship Id="rId94" Type="http://schemas.openxmlformats.org/officeDocument/2006/relationships/externalLink" Target="externalLinks/externalLink80.xml"/><Relationship Id="rId95" Type="http://schemas.openxmlformats.org/officeDocument/2006/relationships/externalLink" Target="externalLinks/externalLink81.xml"/><Relationship Id="rId96" Type="http://schemas.openxmlformats.org/officeDocument/2006/relationships/externalLink" Target="externalLinks/externalLink82.xml"/><Relationship Id="rId97" Type="http://schemas.openxmlformats.org/officeDocument/2006/relationships/externalLink" Target="externalLinks/externalLink83.xml"/><Relationship Id="rId98" Type="http://schemas.openxmlformats.org/officeDocument/2006/relationships/externalLink" Target="externalLinks/externalLink84.xml"/><Relationship Id="rId99" Type="http://schemas.openxmlformats.org/officeDocument/2006/relationships/externalLink" Target="externalLinks/externalLink85.xml"/><Relationship Id="rId100" Type="http://schemas.openxmlformats.org/officeDocument/2006/relationships/externalLink" Target="externalLinks/externalLink86.xml"/><Relationship Id="rId101" Type="http://schemas.openxmlformats.org/officeDocument/2006/relationships/externalLink" Target="externalLinks/externalLink87.xml"/><Relationship Id="rId102" Type="http://schemas.openxmlformats.org/officeDocument/2006/relationships/externalLink" Target="externalLinks/externalLink88.xml"/><Relationship Id="rId103" Type="http://schemas.openxmlformats.org/officeDocument/2006/relationships/externalLink" Target="externalLinks/externalLink89.xml"/><Relationship Id="rId104" Type="http://schemas.openxmlformats.org/officeDocument/2006/relationships/externalLink" Target="externalLinks/externalLink90.xml"/><Relationship Id="rId105" Type="http://schemas.openxmlformats.org/officeDocument/2006/relationships/externalLink" Target="externalLinks/externalLink91.xml"/><Relationship Id="rId106" Type="http://schemas.openxmlformats.org/officeDocument/2006/relationships/externalLink" Target="externalLinks/externalLink92.xml"/><Relationship Id="rId107" Type="http://schemas.openxmlformats.org/officeDocument/2006/relationships/externalLink" Target="externalLinks/externalLink93.xml"/><Relationship Id="rId108" Type="http://schemas.openxmlformats.org/officeDocument/2006/relationships/externalLink" Target="externalLinks/externalLink94.xml"/><Relationship Id="rId109" Type="http://schemas.openxmlformats.org/officeDocument/2006/relationships/externalLink" Target="externalLinks/externalLink95.xml"/><Relationship Id="rId110" Type="http://schemas.openxmlformats.org/officeDocument/2006/relationships/externalLink" Target="externalLinks/externalLink96.xml"/><Relationship Id="rId111" Type="http://schemas.openxmlformats.org/officeDocument/2006/relationships/externalLink" Target="externalLinks/externalLink97.xml"/><Relationship Id="rId112" Type="http://schemas.openxmlformats.org/officeDocument/2006/relationships/externalLink" Target="externalLinks/externalLink98.xml"/><Relationship Id="rId113" Type="http://schemas.openxmlformats.org/officeDocument/2006/relationships/externalLink" Target="externalLinks/externalLink99.xml"/><Relationship Id="rId114" Type="http://schemas.openxmlformats.org/officeDocument/2006/relationships/externalLink" Target="externalLinks/externalLink100.xml"/><Relationship Id="rId115" Type="http://schemas.openxmlformats.org/officeDocument/2006/relationships/externalLink" Target="externalLinks/externalLink101.xml"/><Relationship Id="rId116" Type="http://schemas.openxmlformats.org/officeDocument/2006/relationships/externalLink" Target="externalLinks/externalLink102.xml"/><Relationship Id="rId117" Type="http://schemas.openxmlformats.org/officeDocument/2006/relationships/externalLink" Target="externalLinks/externalLink103.xml"/><Relationship Id="rId118" Type="http://schemas.openxmlformats.org/officeDocument/2006/relationships/externalLink" Target="externalLinks/externalLink104.xml"/><Relationship Id="rId119" Type="http://schemas.openxmlformats.org/officeDocument/2006/relationships/externalLink" Target="externalLinks/externalLink105.xml"/><Relationship Id="rId120" Type="http://schemas.openxmlformats.org/officeDocument/2006/relationships/externalLink" Target="externalLinks/externalLink106.xml"/><Relationship Id="rId121" Type="http://schemas.openxmlformats.org/officeDocument/2006/relationships/externalLink" Target="externalLinks/externalLink107.xml"/><Relationship Id="rId122" Type="http://schemas.openxmlformats.org/officeDocument/2006/relationships/externalLink" Target="externalLinks/externalLink108.xml"/><Relationship Id="rId123" Type="http://schemas.openxmlformats.org/officeDocument/2006/relationships/externalLink" Target="externalLinks/externalLink109.xml"/><Relationship Id="rId124" Type="http://schemas.openxmlformats.org/officeDocument/2006/relationships/externalLink" Target="externalLinks/externalLink110.xml"/><Relationship Id="rId125" Type="http://schemas.openxmlformats.org/officeDocument/2006/relationships/externalLink" Target="externalLinks/externalLink111.xml"/><Relationship Id="rId126" Type="http://schemas.openxmlformats.org/officeDocument/2006/relationships/externalLink" Target="externalLinks/externalLink112.xml"/><Relationship Id="rId127" Type="http://schemas.openxmlformats.org/officeDocument/2006/relationships/externalLink" Target="externalLinks/externalLink113.xml"/><Relationship Id="rId128" Type="http://schemas.openxmlformats.org/officeDocument/2006/relationships/externalLink" Target="externalLinks/externalLink114.xml"/><Relationship Id="rId129" Type="http://schemas.openxmlformats.org/officeDocument/2006/relationships/externalLink" Target="externalLinks/externalLink115.xml"/><Relationship Id="rId130" Type="http://schemas.openxmlformats.org/officeDocument/2006/relationships/externalLink" Target="externalLinks/externalLink116.xml"/><Relationship Id="rId131" Type="http://schemas.openxmlformats.org/officeDocument/2006/relationships/externalLink" Target="externalLinks/externalLink117.xml"/><Relationship Id="rId132" Type="http://schemas.openxmlformats.org/officeDocument/2006/relationships/externalLink" Target="externalLinks/externalLink118.xml"/><Relationship Id="rId133" Type="http://schemas.openxmlformats.org/officeDocument/2006/relationships/externalLink" Target="externalLinks/externalLink119.xml"/><Relationship Id="rId134" Type="http://schemas.openxmlformats.org/officeDocument/2006/relationships/externalLink" Target="externalLinks/externalLink120.xml"/><Relationship Id="rId135" Type="http://schemas.openxmlformats.org/officeDocument/2006/relationships/externalLink" Target="externalLinks/externalLink121.xml"/><Relationship Id="rId136" Type="http://schemas.openxmlformats.org/officeDocument/2006/relationships/externalLink" Target="externalLinks/externalLink122.xml"/><Relationship Id="rId137" Type="http://schemas.openxmlformats.org/officeDocument/2006/relationships/externalLink" Target="externalLinks/externalLink123.xml"/><Relationship Id="rId138" Type="http://schemas.openxmlformats.org/officeDocument/2006/relationships/externalLink" Target="externalLinks/externalLink124.xml"/><Relationship Id="rId139" Type="http://schemas.openxmlformats.org/officeDocument/2006/relationships/externalLink" Target="externalLinks/externalLink125.xml"/><Relationship Id="rId140" Type="http://schemas.openxmlformats.org/officeDocument/2006/relationships/externalLink" Target="externalLinks/externalLink126.xml"/><Relationship Id="rId141" Type="http://schemas.openxmlformats.org/officeDocument/2006/relationships/externalLink" Target="externalLinks/externalLink127.xml"/><Relationship Id="rId142" Type="http://schemas.openxmlformats.org/officeDocument/2006/relationships/externalLink" Target="externalLinks/externalLink128.xml"/><Relationship Id="rId143" Type="http://schemas.openxmlformats.org/officeDocument/2006/relationships/externalLink" Target="externalLinks/externalLink129.xml"/><Relationship Id="rId144" Type="http://schemas.openxmlformats.org/officeDocument/2006/relationships/externalLink" Target="externalLinks/externalLink130.xml"/><Relationship Id="rId145" Type="http://schemas.openxmlformats.org/officeDocument/2006/relationships/externalLink" Target="externalLinks/externalLink131.xml"/><Relationship Id="rId146" Type="http://schemas.openxmlformats.org/officeDocument/2006/relationships/externalLink" Target="externalLinks/externalLink132.xml"/><Relationship Id="rId147" Type="http://schemas.openxmlformats.org/officeDocument/2006/relationships/externalLink" Target="externalLinks/externalLink133.xml"/><Relationship Id="rId148" Type="http://schemas.openxmlformats.org/officeDocument/2006/relationships/externalLink" Target="externalLinks/externalLink134.xml"/><Relationship Id="rId149" Type="http://schemas.openxmlformats.org/officeDocument/2006/relationships/externalLink" Target="externalLinks/externalLink135.xml"/><Relationship Id="rId150" Type="http://schemas.openxmlformats.org/officeDocument/2006/relationships/externalLink" Target="externalLinks/externalLink136.xml"/><Relationship Id="rId151" Type="http://schemas.openxmlformats.org/officeDocument/2006/relationships/externalLink" Target="externalLinks/externalLink137.xml"/><Relationship Id="rId152" Type="http://schemas.openxmlformats.org/officeDocument/2006/relationships/externalLink" Target="externalLinks/externalLink138.xml"/><Relationship Id="rId153" Type="http://schemas.openxmlformats.org/officeDocument/2006/relationships/externalLink" Target="externalLinks/externalLink139.xml"/><Relationship Id="rId154" Type="http://schemas.openxmlformats.org/officeDocument/2006/relationships/externalLink" Target="externalLinks/externalLink140.xml"/><Relationship Id="rId155" Type="http://schemas.openxmlformats.org/officeDocument/2006/relationships/externalLink" Target="externalLinks/externalLink141.xml"/><Relationship Id="rId156" Type="http://schemas.openxmlformats.org/officeDocument/2006/relationships/externalLink" Target="externalLinks/externalLink142.xml"/><Relationship Id="rId157" Type="http://schemas.openxmlformats.org/officeDocument/2006/relationships/externalLink" Target="externalLinks/externalLink143.xml"/><Relationship Id="rId158" Type="http://schemas.openxmlformats.org/officeDocument/2006/relationships/externalLink" Target="externalLinks/externalLink144.xml"/><Relationship Id="rId159" Type="http://schemas.openxmlformats.org/officeDocument/2006/relationships/externalLink" Target="externalLinks/externalLink145.xml"/><Relationship Id="rId160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IMPLAN%20Multipliers/AEB%202013%20Output%20Multipliers.xls" TargetMode="External"/>
</Relationships>
</file>

<file path=xl/externalLinks/_rels/externalLink10.xml.rels><?xml version="1.0" encoding="UTF-8"?>
<Relationships xmlns="http://schemas.openxmlformats.org/package/2006/relationships"><Relationship Id="rId1" Type="http://schemas.openxmlformats.org/officeDocument/2006/relationships/externalLinkPath" Target="IMPLAN%20Multipliers/AWCA%202013%20Tax%20on%20Production%20and%20Imports%20Multipliers.xls" TargetMode="External"/>
</Relationships>
</file>

<file path=xl/externalLinks/_rels/externalLink100.xml.rels><?xml version="1.0" encoding="UTF-8"?>
<Relationships xmlns="http://schemas.openxmlformats.org/package/2006/relationships"><Relationship Id="rId1" Type="http://schemas.openxmlformats.org/officeDocument/2006/relationships/externalLinkPath" Target="IMPLAN%20Multipliers/Petersburg%202013%20Tax%20on%20Production%20and%20Imports%20Multipliers.xls" TargetMode="External"/>
</Relationships>
</file>

<file path=xl/externalLinks/_rels/externalLink101.xml.rels><?xml version="1.0" encoding="UTF-8"?>
<Relationships xmlns="http://schemas.openxmlformats.org/package/2006/relationships"><Relationship Id="rId1" Type="http://schemas.openxmlformats.org/officeDocument/2006/relationships/externalLinkPath" Target="IMPLAN%20Multipliers/POW%20Hyder%202013%20Output%20Multipliers.xls" TargetMode="External"/>
</Relationships>
</file>

<file path=xl/externalLinks/_rels/externalLink102.xml.rels><?xml version="1.0" encoding="UTF-8"?>
<Relationships xmlns="http://schemas.openxmlformats.org/package/2006/relationships"><Relationship Id="rId1" Type="http://schemas.openxmlformats.org/officeDocument/2006/relationships/externalLinkPath" Target="IMPLAN%20Multipliers/POW%20Hyder%202013%20Employment%20Multipliers.xls" TargetMode="External"/>
</Relationships>
</file>

<file path=xl/externalLinks/_rels/externalLink103.xml.rels><?xml version="1.0" encoding="UTF-8"?>
<Relationships xmlns="http://schemas.openxmlformats.org/package/2006/relationships"><Relationship Id="rId1" Type="http://schemas.openxmlformats.org/officeDocument/2006/relationships/externalLinkPath" Target="IMPLAN%20Multipliers/POW%20Hyder%202013%20Total%20Value%20Added%20Multipliers.xls" TargetMode="External"/>
</Relationships>
</file>

<file path=xl/externalLinks/_rels/externalLink104.xml.rels><?xml version="1.0" encoding="UTF-8"?>
<Relationships xmlns="http://schemas.openxmlformats.org/package/2006/relationships"><Relationship Id="rId1" Type="http://schemas.openxmlformats.org/officeDocument/2006/relationships/externalLinkPath" Target="IMPLAN%20Multipliers/POW%20Hyder%202013%20Labor%20Income%20Multipliers.xls" TargetMode="External"/>
</Relationships>
</file>

<file path=xl/externalLinks/_rels/externalLink105.xml.rels><?xml version="1.0" encoding="UTF-8"?>
<Relationships xmlns="http://schemas.openxmlformats.org/package/2006/relationships"><Relationship Id="rId1" Type="http://schemas.openxmlformats.org/officeDocument/2006/relationships/externalLinkPath" Target="IMPLAN%20Multipliers/POW%20Hyder%202013%20Tax%20on%20Production%20and%20Imports%20Multipliers.xls" TargetMode="External"/>
</Relationships>
</file>

<file path=xl/externalLinks/_rels/externalLink106.xml.rels><?xml version="1.0" encoding="UTF-8"?>
<Relationships xmlns="http://schemas.openxmlformats.org/package/2006/relationships"><Relationship Id="rId1" Type="http://schemas.openxmlformats.org/officeDocument/2006/relationships/externalLinkPath" Target="IMPLAN%20Multipliers/Sitka%202013%20Output%20Multipliers.xls" TargetMode="External"/>
</Relationships>
</file>

<file path=xl/externalLinks/_rels/externalLink107.xml.rels><?xml version="1.0" encoding="UTF-8"?>
<Relationships xmlns="http://schemas.openxmlformats.org/package/2006/relationships"><Relationship Id="rId1" Type="http://schemas.openxmlformats.org/officeDocument/2006/relationships/externalLinkPath" Target="IMPLAN%20Multipliers/Sitka%202013%20Employment%20Multipliers.xls" TargetMode="External"/>
</Relationships>
</file>

<file path=xl/externalLinks/_rels/externalLink108.xml.rels><?xml version="1.0" encoding="UTF-8"?>
<Relationships xmlns="http://schemas.openxmlformats.org/package/2006/relationships"><Relationship Id="rId1" Type="http://schemas.openxmlformats.org/officeDocument/2006/relationships/externalLinkPath" Target="IMPLAN%20Multipliers/Sitka%202013%20Total%20Value%20Added%20Multipliers.xls" TargetMode="External"/>
</Relationships>
</file>

<file path=xl/externalLinks/_rels/externalLink109.xml.rels><?xml version="1.0" encoding="UTF-8"?>
<Relationships xmlns="http://schemas.openxmlformats.org/package/2006/relationships"><Relationship Id="rId1" Type="http://schemas.openxmlformats.org/officeDocument/2006/relationships/externalLinkPath" Target="IMPLAN%20Multipliers/Sitka%202013%20Labor%20Income%20Multipliers.xls" TargetMode="External"/>
</Relationships>
</file>

<file path=xl/externalLinks/_rels/externalLink11.xml.rels><?xml version="1.0" encoding="UTF-8"?>
<Relationships xmlns="http://schemas.openxmlformats.org/package/2006/relationships"><Relationship Id="rId1" Type="http://schemas.openxmlformats.org/officeDocument/2006/relationships/externalLinkPath" Target="IMPLAN%20Multipliers/MOA%202013%20Output%20Multipliers.xls" TargetMode="External"/>
</Relationships>
</file>

<file path=xl/externalLinks/_rels/externalLink110.xml.rels><?xml version="1.0" encoding="UTF-8"?>
<Relationships xmlns="http://schemas.openxmlformats.org/package/2006/relationships"><Relationship Id="rId1" Type="http://schemas.openxmlformats.org/officeDocument/2006/relationships/externalLinkPath" Target="IMPLAN%20Multipliers/Sitka%202013%20Tax%20on%20Production%20and%20Imports%20Multipliers.xls" TargetMode="External"/>
</Relationships>
</file>

<file path=xl/externalLinks/_rels/externalLink111.xml.rels><?xml version="1.0" encoding="UTF-8"?>
<Relationships xmlns="http://schemas.openxmlformats.org/package/2006/relationships"><Relationship Id="rId1" Type="http://schemas.openxmlformats.org/officeDocument/2006/relationships/externalLinkPath" Target="IMPLAN%20Multipliers/Skagway%202013%20Output%20Multipliers.xls" TargetMode="External"/>
</Relationships>
</file>

<file path=xl/externalLinks/_rels/externalLink112.xml.rels><?xml version="1.0" encoding="UTF-8"?>
<Relationships xmlns="http://schemas.openxmlformats.org/package/2006/relationships"><Relationship Id="rId1" Type="http://schemas.openxmlformats.org/officeDocument/2006/relationships/externalLinkPath" Target="IMPLAN%20Multipliers/Skagway%202013%20Employment%20Multipliers.xls" TargetMode="External"/>
</Relationships>
</file>

<file path=xl/externalLinks/_rels/externalLink113.xml.rels><?xml version="1.0" encoding="UTF-8"?>
<Relationships xmlns="http://schemas.openxmlformats.org/package/2006/relationships"><Relationship Id="rId1" Type="http://schemas.openxmlformats.org/officeDocument/2006/relationships/externalLinkPath" Target="IMPLAN%20Multipliers/Skagway%202013%20Total%20Value%20Added%20Multipliers.xls" TargetMode="External"/>
</Relationships>
</file>

<file path=xl/externalLinks/_rels/externalLink114.xml.rels><?xml version="1.0" encoding="UTF-8"?>
<Relationships xmlns="http://schemas.openxmlformats.org/package/2006/relationships"><Relationship Id="rId1" Type="http://schemas.openxmlformats.org/officeDocument/2006/relationships/externalLinkPath" Target="IMPLAN%20Multipliers/Skagway%202013%20Labor%20Income%20Multipliers.xls" TargetMode="External"/>
</Relationships>
</file>

<file path=xl/externalLinks/_rels/externalLink115.xml.rels><?xml version="1.0" encoding="UTF-8"?>
<Relationships xmlns="http://schemas.openxmlformats.org/package/2006/relationships"><Relationship Id="rId1" Type="http://schemas.openxmlformats.org/officeDocument/2006/relationships/externalLinkPath" Target="IMPLAN%20Multipliers/Skagway%202013%20Tax%20on%20Production%20and%20Imports%20Multipliers.xls" TargetMode="External"/>
</Relationships>
</file>

<file path=xl/externalLinks/_rels/externalLink116.xml.rels><?xml version="1.0" encoding="UTF-8"?>
<Relationships xmlns="http://schemas.openxmlformats.org/package/2006/relationships"><Relationship Id="rId1" Type="http://schemas.openxmlformats.org/officeDocument/2006/relationships/externalLinkPath" Target="IMPLAN%20Multipliers/SE%20Fairbanks%202013%20Output%20Multipliers.xls" TargetMode="External"/>
</Relationships>
</file>

<file path=xl/externalLinks/_rels/externalLink117.xml.rels><?xml version="1.0" encoding="UTF-8"?>
<Relationships xmlns="http://schemas.openxmlformats.org/package/2006/relationships"><Relationship Id="rId1" Type="http://schemas.openxmlformats.org/officeDocument/2006/relationships/externalLinkPath" Target="IMPLAN%20Multipliers/SE%20Fairbanks%202013%20Employment%20Multipliers.xls" TargetMode="External"/>
</Relationships>
</file>

<file path=xl/externalLinks/_rels/externalLink118.xml.rels><?xml version="1.0" encoding="UTF-8"?>
<Relationships xmlns="http://schemas.openxmlformats.org/package/2006/relationships"><Relationship Id="rId1" Type="http://schemas.openxmlformats.org/officeDocument/2006/relationships/externalLinkPath" Target="IMPLAN%20Multipliers/SE%20Fairbanks%202013%20Total%20Value%20Added%20Multipliers.xls" TargetMode="External"/>
</Relationships>
</file>

<file path=xl/externalLinks/_rels/externalLink119.xml.rels><?xml version="1.0" encoding="UTF-8"?>
<Relationships xmlns="http://schemas.openxmlformats.org/package/2006/relationships"><Relationship Id="rId1" Type="http://schemas.openxmlformats.org/officeDocument/2006/relationships/externalLinkPath" Target="IMPLAN%20Multipliers/SE%20Fairbanks%202013%20Labor%20Income%20Multipliers.xls" TargetMode="External"/>
</Relationships>
</file>

<file path=xl/externalLinks/_rels/externalLink12.xml.rels><?xml version="1.0" encoding="UTF-8"?>
<Relationships xmlns="http://schemas.openxmlformats.org/package/2006/relationships"><Relationship Id="rId1" Type="http://schemas.openxmlformats.org/officeDocument/2006/relationships/externalLinkPath" Target="IMPLAN%20Multipliers/MOA%202013%20Employment%20Multipliers.xls" TargetMode="External"/>
</Relationships>
</file>

<file path=xl/externalLinks/_rels/externalLink120.xml.rels><?xml version="1.0" encoding="UTF-8"?>
<Relationships xmlns="http://schemas.openxmlformats.org/package/2006/relationships"><Relationship Id="rId1" Type="http://schemas.openxmlformats.org/officeDocument/2006/relationships/externalLinkPath" Target="IMPLAN%20Multipliers/SE%20Fairbanks%202013%20Tax%20on%20Production%20and%20Imports%20Multipliers.xls" TargetMode="External"/>
</Relationships>
</file>

<file path=xl/externalLinks/_rels/externalLink121.xml.rels><?xml version="1.0" encoding="UTF-8"?>
<Relationships xmlns="http://schemas.openxmlformats.org/package/2006/relationships"><Relationship Id="rId1" Type="http://schemas.openxmlformats.org/officeDocument/2006/relationships/externalLinkPath" Target="IMPLAN%20Multipliers/Valdez%20Cordova%202013%20Output%20Multipliers.xls" TargetMode="External"/>
</Relationships>
</file>

<file path=xl/externalLinks/_rels/externalLink122.xml.rels><?xml version="1.0" encoding="UTF-8"?>
<Relationships xmlns="http://schemas.openxmlformats.org/package/2006/relationships"><Relationship Id="rId1" Type="http://schemas.openxmlformats.org/officeDocument/2006/relationships/externalLinkPath" Target="IMPLAN%20Multipliers/Valdez%20Cordova%202013%20Employment%20Multipliers.xls" TargetMode="External"/>
</Relationships>
</file>

<file path=xl/externalLinks/_rels/externalLink123.xml.rels><?xml version="1.0" encoding="UTF-8"?>
<Relationships xmlns="http://schemas.openxmlformats.org/package/2006/relationships"><Relationship Id="rId1" Type="http://schemas.openxmlformats.org/officeDocument/2006/relationships/externalLinkPath" Target="IMPLAN%20Multipliers/Valdez%20Cordova%202013%20Total%20Value%20Added%20Multipliers.xls" TargetMode="External"/>
</Relationships>
</file>

<file path=xl/externalLinks/_rels/externalLink124.xml.rels><?xml version="1.0" encoding="UTF-8"?>
<Relationships xmlns="http://schemas.openxmlformats.org/package/2006/relationships"><Relationship Id="rId1" Type="http://schemas.openxmlformats.org/officeDocument/2006/relationships/externalLinkPath" Target="IMPLAN%20Multipliers/Valdez%20Cordova%202013%20Labor%20Income%20Multipliers.xls" TargetMode="External"/>
</Relationships>
</file>

<file path=xl/externalLinks/_rels/externalLink125.xml.rels><?xml version="1.0" encoding="UTF-8"?>
<Relationships xmlns="http://schemas.openxmlformats.org/package/2006/relationships"><Relationship Id="rId1" Type="http://schemas.openxmlformats.org/officeDocument/2006/relationships/externalLinkPath" Target="IMPLAN%20Multipliers/Valdez%20Cordova%202013%20Tax%20on%20Production%20and%20Imports%20Multipliers.xls" TargetMode="External"/>
</Relationships>
</file>

<file path=xl/externalLinks/_rels/externalLink126.xml.rels><?xml version="1.0" encoding="UTF-8"?>
<Relationships xmlns="http://schemas.openxmlformats.org/package/2006/relationships"><Relationship Id="rId1" Type="http://schemas.openxmlformats.org/officeDocument/2006/relationships/externalLinkPath" Target="IMPLAN%20Multipliers/Wade%20Hampton%202013%20Output%20Multipliers.xls" TargetMode="External"/>
</Relationships>
</file>

<file path=xl/externalLinks/_rels/externalLink127.xml.rels><?xml version="1.0" encoding="UTF-8"?>
<Relationships xmlns="http://schemas.openxmlformats.org/package/2006/relationships"><Relationship Id="rId1" Type="http://schemas.openxmlformats.org/officeDocument/2006/relationships/externalLinkPath" Target="IMPLAN%20Multipliers/Wade%20Hampton%202013%20Employment%20Multipliers.xls" TargetMode="External"/>
</Relationships>
</file>

<file path=xl/externalLinks/_rels/externalLink128.xml.rels><?xml version="1.0" encoding="UTF-8"?>
<Relationships xmlns="http://schemas.openxmlformats.org/package/2006/relationships"><Relationship Id="rId1" Type="http://schemas.openxmlformats.org/officeDocument/2006/relationships/externalLinkPath" Target="IMPLAN%20Multipliers/Wade%20Hampton%202013%20Total%20Value%20Added%20Multipliers.xls" TargetMode="External"/>
</Relationships>
</file>

<file path=xl/externalLinks/_rels/externalLink129.xml.rels><?xml version="1.0" encoding="UTF-8"?>
<Relationships xmlns="http://schemas.openxmlformats.org/package/2006/relationships"><Relationship Id="rId1" Type="http://schemas.openxmlformats.org/officeDocument/2006/relationships/externalLinkPath" Target="IMPLAN%20Multipliers/Wade%20Hampton%202013%20Labor%20Income%20Multipliers.xls" TargetMode="External"/>
</Relationships>
</file>

<file path=xl/externalLinks/_rels/externalLink13.xml.rels><?xml version="1.0" encoding="UTF-8"?>
<Relationships xmlns="http://schemas.openxmlformats.org/package/2006/relationships"><Relationship Id="rId1" Type="http://schemas.openxmlformats.org/officeDocument/2006/relationships/externalLinkPath" Target="IMPLAN%20Multipliers/MOA%202013%20Total%20Value%20Added%20Multipliers.xls" TargetMode="External"/>
</Relationships>
</file>

<file path=xl/externalLinks/_rels/externalLink130.xml.rels><?xml version="1.0" encoding="UTF-8"?>
<Relationships xmlns="http://schemas.openxmlformats.org/package/2006/relationships"><Relationship Id="rId1" Type="http://schemas.openxmlformats.org/officeDocument/2006/relationships/externalLinkPath" Target="IMPLAN%20Multipliers/Wade%20Hampton%202013%20Tax%20on%20Production%20and%20Imports%20Multipliers.xls" TargetMode="External"/>
</Relationships>
</file>

<file path=xl/externalLinks/_rels/externalLink131.xml.rels><?xml version="1.0" encoding="UTF-8"?>
<Relationships xmlns="http://schemas.openxmlformats.org/package/2006/relationships"><Relationship Id="rId1" Type="http://schemas.openxmlformats.org/officeDocument/2006/relationships/externalLinkPath" Target="IMPLAN%20Multipliers/Wrangell%202013%20Output%20Multipliers.xls" TargetMode="External"/>
</Relationships>
</file>

<file path=xl/externalLinks/_rels/externalLink132.xml.rels><?xml version="1.0" encoding="UTF-8"?>
<Relationships xmlns="http://schemas.openxmlformats.org/package/2006/relationships"><Relationship Id="rId1" Type="http://schemas.openxmlformats.org/officeDocument/2006/relationships/externalLinkPath" Target="IMPLAN%20Multipliers/Wrangell%202013%20Employment%20Multipliers.xls" TargetMode="External"/>
</Relationships>
</file>

<file path=xl/externalLinks/_rels/externalLink133.xml.rels><?xml version="1.0" encoding="UTF-8"?>
<Relationships xmlns="http://schemas.openxmlformats.org/package/2006/relationships"><Relationship Id="rId1" Type="http://schemas.openxmlformats.org/officeDocument/2006/relationships/externalLinkPath" Target="IMPLAN%20Multipliers/Wrangell%202013%20Total%20Value%20Added%20Multipliers.xls" TargetMode="External"/>
</Relationships>
</file>

<file path=xl/externalLinks/_rels/externalLink134.xml.rels><?xml version="1.0" encoding="UTF-8"?>
<Relationships xmlns="http://schemas.openxmlformats.org/package/2006/relationships"><Relationship Id="rId1" Type="http://schemas.openxmlformats.org/officeDocument/2006/relationships/externalLinkPath" Target="IMPLAN%20Multipliers/Wrangell%202013%20Labor%20Income%20Multipliers.xls" TargetMode="External"/>
</Relationships>
</file>

<file path=xl/externalLinks/_rels/externalLink135.xml.rels><?xml version="1.0" encoding="UTF-8"?>
<Relationships xmlns="http://schemas.openxmlformats.org/package/2006/relationships"><Relationship Id="rId1" Type="http://schemas.openxmlformats.org/officeDocument/2006/relationships/externalLinkPath" Target="IMPLAN%20Multipliers/Wrangell%202013%20Tax%20on%20Production%20and%20Imports%20Multipliers.xls" TargetMode="External"/>
</Relationships>
</file>

<file path=xl/externalLinks/_rels/externalLink136.xml.rels><?xml version="1.0" encoding="UTF-8"?>
<Relationships xmlns="http://schemas.openxmlformats.org/package/2006/relationships"><Relationship Id="rId1" Type="http://schemas.openxmlformats.org/officeDocument/2006/relationships/externalLinkPath" Target="IMPLAN%20Multipliers/Yakutat%202013%20Output%20Multipliers.xls" TargetMode="External"/>
</Relationships>
</file>

<file path=xl/externalLinks/_rels/externalLink137.xml.rels><?xml version="1.0" encoding="UTF-8"?>
<Relationships xmlns="http://schemas.openxmlformats.org/package/2006/relationships"><Relationship Id="rId1" Type="http://schemas.openxmlformats.org/officeDocument/2006/relationships/externalLinkPath" Target="IMPLAN%20Multipliers/Yakutat%202013%20Employment%20Multipliers.xls" TargetMode="External"/>
</Relationships>
</file>

<file path=xl/externalLinks/_rels/externalLink138.xml.rels><?xml version="1.0" encoding="UTF-8"?>
<Relationships xmlns="http://schemas.openxmlformats.org/package/2006/relationships"><Relationship Id="rId1" Type="http://schemas.openxmlformats.org/officeDocument/2006/relationships/externalLinkPath" Target="IMPLAN%20Multipliers/Yakutat%202013%20Total%20Value%20Added%20Multipliers.xls" TargetMode="External"/>
</Relationships>
</file>

<file path=xl/externalLinks/_rels/externalLink139.xml.rels><?xml version="1.0" encoding="UTF-8"?>
<Relationships xmlns="http://schemas.openxmlformats.org/package/2006/relationships"><Relationship Id="rId1" Type="http://schemas.openxmlformats.org/officeDocument/2006/relationships/externalLinkPath" Target="IMPLAN%20Multipliers/Yakutat%202013%20Labor%20Income%20Multipliers.xls" TargetMode="External"/>
</Relationships>
</file>

<file path=xl/externalLinks/_rels/externalLink14.xml.rels><?xml version="1.0" encoding="UTF-8"?>
<Relationships xmlns="http://schemas.openxmlformats.org/package/2006/relationships"><Relationship Id="rId1" Type="http://schemas.openxmlformats.org/officeDocument/2006/relationships/externalLinkPath" Target="IMPLAN%20Multipliers/MOA%202013%20Labor%20Income%20Multipliers.xls" TargetMode="External"/>
</Relationships>
</file>

<file path=xl/externalLinks/_rels/externalLink140.xml.rels><?xml version="1.0" encoding="UTF-8"?>
<Relationships xmlns="http://schemas.openxmlformats.org/package/2006/relationships"><Relationship Id="rId1" Type="http://schemas.openxmlformats.org/officeDocument/2006/relationships/externalLinkPath" Target="IMPLAN%20Multipliers/Yakutat%202013%20Tax%20on%20Production%20and%20Imports%20Multipliers.xls" TargetMode="External"/>
</Relationships>
</file>

<file path=xl/externalLinks/_rels/externalLink141.xml.rels><?xml version="1.0" encoding="UTF-8"?>
<Relationships xmlns="http://schemas.openxmlformats.org/package/2006/relationships"><Relationship Id="rId1" Type="http://schemas.openxmlformats.org/officeDocument/2006/relationships/externalLinkPath" Target="IMPLAN%20Multipliers/YK%20CA%202013%20Output%20Multipliers.xls" TargetMode="External"/>
</Relationships>
</file>

<file path=xl/externalLinks/_rels/externalLink142.xml.rels><?xml version="1.0" encoding="UTF-8"?>
<Relationships xmlns="http://schemas.openxmlformats.org/package/2006/relationships"><Relationship Id="rId1" Type="http://schemas.openxmlformats.org/officeDocument/2006/relationships/externalLinkPath" Target="IMPLAN%20Multipliers/YK%20CA%202013%20Employment%20Multipliers.xls" TargetMode="External"/>
</Relationships>
</file>

<file path=xl/externalLinks/_rels/externalLink143.xml.rels><?xml version="1.0" encoding="UTF-8"?>
<Relationships xmlns="http://schemas.openxmlformats.org/package/2006/relationships"><Relationship Id="rId1" Type="http://schemas.openxmlformats.org/officeDocument/2006/relationships/externalLinkPath" Target="IMPLAN%20Multipliers/YK%20CA%202013%20Total%20Value%20Added%20Multipliers.xls" TargetMode="External"/>
</Relationships>
</file>

<file path=xl/externalLinks/_rels/externalLink144.xml.rels><?xml version="1.0" encoding="UTF-8"?>
<Relationships xmlns="http://schemas.openxmlformats.org/package/2006/relationships"><Relationship Id="rId1" Type="http://schemas.openxmlformats.org/officeDocument/2006/relationships/externalLinkPath" Target="IMPLAN%20Multipliers/YK%20CA%202013%20Labor%20Income%20Multipliers.xls" TargetMode="External"/>
</Relationships>
</file>

<file path=xl/externalLinks/_rels/externalLink145.xml.rels><?xml version="1.0" encoding="UTF-8"?>
<Relationships xmlns="http://schemas.openxmlformats.org/package/2006/relationships"><Relationship Id="rId1" Type="http://schemas.openxmlformats.org/officeDocument/2006/relationships/externalLinkPath" Target="IMPLAN%20Multipliers/YK%20CA%202013%20Tax%20on%20Production%20and%20Imports%20Multipliers.xls" TargetMode="External"/>
</Relationships>
</file>

<file path=xl/externalLinks/_rels/externalLink15.xml.rels><?xml version="1.0" encoding="UTF-8"?>
<Relationships xmlns="http://schemas.openxmlformats.org/package/2006/relationships"><Relationship Id="rId1" Type="http://schemas.openxmlformats.org/officeDocument/2006/relationships/externalLinkPath" Target="IMPLAN%20Multipliers/MOA%202013%20Tax%20on%20Production%20and%20Imports%20Multipliers.xls" TargetMode="External"/>
</Relationships>
</file>

<file path=xl/externalLinks/_rels/externalLink16.xml.rels><?xml version="1.0" encoding="UTF-8"?>
<Relationships xmlns="http://schemas.openxmlformats.org/package/2006/relationships"><Relationship Id="rId1" Type="http://schemas.openxmlformats.org/officeDocument/2006/relationships/externalLinkPath" Target="IMPLAN%20Multipliers/Bethel%202013%20Output%20Multipliers.xls" TargetMode="External"/>
</Relationships>
</file>

<file path=xl/externalLinks/_rels/externalLink17.xml.rels><?xml version="1.0" encoding="UTF-8"?>
<Relationships xmlns="http://schemas.openxmlformats.org/package/2006/relationships"><Relationship Id="rId1" Type="http://schemas.openxmlformats.org/officeDocument/2006/relationships/externalLinkPath" Target="IMPLAN%20Multipliers/Bethel%202013%20Employment%20Multipliers.xls" TargetMode="External"/>
</Relationships>
</file>

<file path=xl/externalLinks/_rels/externalLink18.xml.rels><?xml version="1.0" encoding="UTF-8"?>
<Relationships xmlns="http://schemas.openxmlformats.org/package/2006/relationships"><Relationship Id="rId1" Type="http://schemas.openxmlformats.org/officeDocument/2006/relationships/externalLinkPath" Target="IMPLAN%20Multipliers/Bethel%202013%20Total%20Value%20Added%20Multipliers.xls" TargetMode="External"/>
</Relationships>
</file>

<file path=xl/externalLinks/_rels/externalLink19.xml.rels><?xml version="1.0" encoding="UTF-8"?>
<Relationships xmlns="http://schemas.openxmlformats.org/package/2006/relationships"><Relationship Id="rId1" Type="http://schemas.openxmlformats.org/officeDocument/2006/relationships/externalLinkPath" Target="IMPLAN%20Multipliers/Bethel%202013%20Labor%20Income%20Multipliers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IMPLAN%20Multipliers/AEB%202013%20Employment%20Multipliers.xls" TargetMode="External"/>
</Relationships>
</file>

<file path=xl/externalLinks/_rels/externalLink20.xml.rels><?xml version="1.0" encoding="UTF-8"?>
<Relationships xmlns="http://schemas.openxmlformats.org/package/2006/relationships"><Relationship Id="rId1" Type="http://schemas.openxmlformats.org/officeDocument/2006/relationships/externalLinkPath" Target="IMPLAN%20Multipliers/Bethel%202013%20Tax%20on%20Production%20and%20Imports%20Multipliers.xls" TargetMode="External"/>
</Relationships>
</file>

<file path=xl/externalLinks/_rels/externalLink21.xml.rels><?xml version="1.0" encoding="UTF-8"?>
<Relationships xmlns="http://schemas.openxmlformats.org/package/2006/relationships"><Relationship Id="rId1" Type="http://schemas.openxmlformats.org/officeDocument/2006/relationships/externalLinkPath" Target="IMPLAN%20Multipliers/BBB%202013%20Output%20Multipliers.xls" TargetMode="External"/>
</Relationships>
</file>

<file path=xl/externalLinks/_rels/externalLink22.xml.rels><?xml version="1.0" encoding="UTF-8"?>
<Relationships xmlns="http://schemas.openxmlformats.org/package/2006/relationships"><Relationship Id="rId1" Type="http://schemas.openxmlformats.org/officeDocument/2006/relationships/externalLinkPath" Target="IMPLAN%20Multipliers/BBB%202013%20Employment%20Multipliers.xls" TargetMode="External"/>
</Relationships>
</file>

<file path=xl/externalLinks/_rels/externalLink23.xml.rels><?xml version="1.0" encoding="UTF-8"?>
<Relationships xmlns="http://schemas.openxmlformats.org/package/2006/relationships"><Relationship Id="rId1" Type="http://schemas.openxmlformats.org/officeDocument/2006/relationships/externalLinkPath" Target="IMPLAN%20Multipliers/BBB%202013%20Total%20Value%20Added%20Multipliers.xls" TargetMode="External"/>
</Relationships>
</file>

<file path=xl/externalLinks/_rels/externalLink24.xml.rels><?xml version="1.0" encoding="UTF-8"?>
<Relationships xmlns="http://schemas.openxmlformats.org/package/2006/relationships"><Relationship Id="rId1" Type="http://schemas.openxmlformats.org/officeDocument/2006/relationships/externalLinkPath" Target="IMPLAN%20Multipliers/BBB%202013%20Labor%20Income%20Multipliers.xls" TargetMode="External"/>
</Relationships>
</file>

<file path=xl/externalLinks/_rels/externalLink25.xml.rels><?xml version="1.0" encoding="UTF-8"?>
<Relationships xmlns="http://schemas.openxmlformats.org/package/2006/relationships"><Relationship Id="rId1" Type="http://schemas.openxmlformats.org/officeDocument/2006/relationships/externalLinkPath" Target="IMPLAN%20Multipliers/BBB%202013%20Tax%20on%20Production%20and%20Imports%20Multipliers.xls" TargetMode="External"/>
</Relationships>
</file>

<file path=xl/externalLinks/_rels/externalLink26.xml.rels><?xml version="1.0" encoding="UTF-8"?>
<Relationships xmlns="http://schemas.openxmlformats.org/package/2006/relationships"><Relationship Id="rId1" Type="http://schemas.openxmlformats.org/officeDocument/2006/relationships/externalLinkPath" Target="IMPLAN%20Multipliers/Denali%202013%20Output%20Multipliers.xls" TargetMode="External"/>
</Relationships>
</file>

<file path=xl/externalLinks/_rels/externalLink27.xml.rels><?xml version="1.0" encoding="UTF-8"?>
<Relationships xmlns="http://schemas.openxmlformats.org/package/2006/relationships"><Relationship Id="rId1" Type="http://schemas.openxmlformats.org/officeDocument/2006/relationships/externalLinkPath" Target="IMPLAN%20Multipliers/Denali%202013%20Employment%20Multipliers.xls" TargetMode="External"/>
</Relationships>
</file>

<file path=xl/externalLinks/_rels/externalLink28.xml.rels><?xml version="1.0" encoding="UTF-8"?>
<Relationships xmlns="http://schemas.openxmlformats.org/package/2006/relationships"><Relationship Id="rId1" Type="http://schemas.openxmlformats.org/officeDocument/2006/relationships/externalLinkPath" Target="IMPLAN%20Multipliers/Denali%202013%20Total%20Value%20Added%20Multipliers.xls" TargetMode="External"/>
</Relationships>
</file>

<file path=xl/externalLinks/_rels/externalLink29.xml.rels><?xml version="1.0" encoding="UTF-8"?>
<Relationships xmlns="http://schemas.openxmlformats.org/package/2006/relationships"><Relationship Id="rId1" Type="http://schemas.openxmlformats.org/officeDocument/2006/relationships/externalLinkPath" Target="IMPLAN%20Multipliers/Denali%202013%20Labor%20Income%20Multipliers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IMPLAN%20Multipliers/AEB%202013%20Total%20Value%20Added%20Multipliers.xls" TargetMode="External"/>
</Relationships>
</file>

<file path=xl/externalLinks/_rels/externalLink30.xml.rels><?xml version="1.0" encoding="UTF-8"?>
<Relationships xmlns="http://schemas.openxmlformats.org/package/2006/relationships"><Relationship Id="rId1" Type="http://schemas.openxmlformats.org/officeDocument/2006/relationships/externalLinkPath" Target="IMPLAN%20Multipliers/Denali%202013%20Tax%20on%20Production%20and%20Imports%20Multipliers.xls" TargetMode="External"/>
</Relationships>
</file>

<file path=xl/externalLinks/_rels/externalLink31.xml.rels><?xml version="1.0" encoding="UTF-8"?>
<Relationships xmlns="http://schemas.openxmlformats.org/package/2006/relationships"><Relationship Id="rId1" Type="http://schemas.openxmlformats.org/officeDocument/2006/relationships/externalLinkPath" Target="IMPLAN%20Multipliers/Dillingham%202013%20Output%20Multipliers.xls" TargetMode="External"/>
</Relationships>
</file>

<file path=xl/externalLinks/_rels/externalLink32.xml.rels><?xml version="1.0" encoding="UTF-8"?>
<Relationships xmlns="http://schemas.openxmlformats.org/package/2006/relationships"><Relationship Id="rId1" Type="http://schemas.openxmlformats.org/officeDocument/2006/relationships/externalLinkPath" Target="IMPLAN%20Multipliers/Dillingham%202013%20Employment%20Multipliers.xls" TargetMode="External"/>
</Relationships>
</file>

<file path=xl/externalLinks/_rels/externalLink33.xml.rels><?xml version="1.0" encoding="UTF-8"?>
<Relationships xmlns="http://schemas.openxmlformats.org/package/2006/relationships"><Relationship Id="rId1" Type="http://schemas.openxmlformats.org/officeDocument/2006/relationships/externalLinkPath" Target="IMPLAN%20Multipliers/Dillingham%202013%20Total%20Value%20Added%20Multipliers.xls" TargetMode="External"/>
</Relationships>
</file>

<file path=xl/externalLinks/_rels/externalLink34.xml.rels><?xml version="1.0" encoding="UTF-8"?>
<Relationships xmlns="http://schemas.openxmlformats.org/package/2006/relationships"><Relationship Id="rId1" Type="http://schemas.openxmlformats.org/officeDocument/2006/relationships/externalLinkPath" Target="IMPLAN%20Multipliers/Dillingham%202013%20Labor%20Income%20Multipliers.xls" TargetMode="External"/>
</Relationships>
</file>

<file path=xl/externalLinks/_rels/externalLink35.xml.rels><?xml version="1.0" encoding="UTF-8"?>
<Relationships xmlns="http://schemas.openxmlformats.org/package/2006/relationships"><Relationship Id="rId1" Type="http://schemas.openxmlformats.org/officeDocument/2006/relationships/externalLinkPath" Target="IMPLAN%20Multipliers/Dillingham%202013%20Tax%20on%20Production%20and%20Imports%20Multipliers.xls" TargetMode="External"/>
</Relationships>
</file>

<file path=xl/externalLinks/_rels/externalLink36.xml.rels><?xml version="1.0" encoding="UTF-8"?>
<Relationships xmlns="http://schemas.openxmlformats.org/package/2006/relationships"><Relationship Id="rId1" Type="http://schemas.openxmlformats.org/officeDocument/2006/relationships/externalLinkPath" Target="IMPLAN%20Multipliers/FNSB%202013%20Output%20Multipliers.xls" TargetMode="External"/>
</Relationships>
</file>

<file path=xl/externalLinks/_rels/externalLink37.xml.rels><?xml version="1.0" encoding="UTF-8"?>
<Relationships xmlns="http://schemas.openxmlformats.org/package/2006/relationships"><Relationship Id="rId1" Type="http://schemas.openxmlformats.org/officeDocument/2006/relationships/externalLinkPath" Target="IMPLAN%20Multipliers/FNSB%202013%20Employment%20Multipliers.xls" TargetMode="External"/>
</Relationships>
</file>

<file path=xl/externalLinks/_rels/externalLink38.xml.rels><?xml version="1.0" encoding="UTF-8"?>
<Relationships xmlns="http://schemas.openxmlformats.org/package/2006/relationships"><Relationship Id="rId1" Type="http://schemas.openxmlformats.org/officeDocument/2006/relationships/externalLinkPath" Target="IMPLAN%20Multipliers/FNSB%202013%20Total%20Value%20Added%20Multipliers.xls" TargetMode="External"/>
</Relationships>
</file>

<file path=xl/externalLinks/_rels/externalLink39.xml.rels><?xml version="1.0" encoding="UTF-8"?>
<Relationships xmlns="http://schemas.openxmlformats.org/package/2006/relationships"><Relationship Id="rId1" Type="http://schemas.openxmlformats.org/officeDocument/2006/relationships/externalLinkPath" Target="IMPLAN%20Multipliers/FNSB%202013%20Labor%20Income%20Multipliers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IMPLAN%20Multipliers/AEB%202013%20Labor%20Income%20Multipliers.xls" TargetMode="External"/>
</Relationships>
</file>

<file path=xl/externalLinks/_rels/externalLink40.xml.rels><?xml version="1.0" encoding="UTF-8"?>
<Relationships xmlns="http://schemas.openxmlformats.org/package/2006/relationships"><Relationship Id="rId1" Type="http://schemas.openxmlformats.org/officeDocument/2006/relationships/externalLinkPath" Target="IMPLAN%20Multipliers/FNSB%202013%20Tax%20on%20Production%20and%20Imports%20Multipliers.xls" TargetMode="External"/>
</Relationships>
</file>

<file path=xl/externalLinks/_rels/externalLink41.xml.rels><?xml version="1.0" encoding="UTF-8"?>
<Relationships xmlns="http://schemas.openxmlformats.org/package/2006/relationships"><Relationship Id="rId1" Type="http://schemas.openxmlformats.org/officeDocument/2006/relationships/externalLinkPath" Target="IMPLAN%20Multipliers/Haines%202013%20Output%20Multipliers.xls" TargetMode="External"/>
</Relationships>
</file>

<file path=xl/externalLinks/_rels/externalLink42.xml.rels><?xml version="1.0" encoding="UTF-8"?>
<Relationships xmlns="http://schemas.openxmlformats.org/package/2006/relationships"><Relationship Id="rId1" Type="http://schemas.openxmlformats.org/officeDocument/2006/relationships/externalLinkPath" Target="IMPLAN%20Multipliers/Haines%202013%20Employment%20Multipliers.xls" TargetMode="External"/>
</Relationships>
</file>

<file path=xl/externalLinks/_rels/externalLink43.xml.rels><?xml version="1.0" encoding="UTF-8"?>
<Relationships xmlns="http://schemas.openxmlformats.org/package/2006/relationships"><Relationship Id="rId1" Type="http://schemas.openxmlformats.org/officeDocument/2006/relationships/externalLinkPath" Target="IMPLAN%20Multipliers/Haines%202013%20Total%20Value%20Added%20Multipliers.xls" TargetMode="External"/>
</Relationships>
</file>

<file path=xl/externalLinks/_rels/externalLink44.xml.rels><?xml version="1.0" encoding="UTF-8"?>
<Relationships xmlns="http://schemas.openxmlformats.org/package/2006/relationships"><Relationship Id="rId1" Type="http://schemas.openxmlformats.org/officeDocument/2006/relationships/externalLinkPath" Target="IMPLAN%20Multipliers/Haines%202013%20Labor%20Income%20Multipliers.xls" TargetMode="External"/>
</Relationships>
</file>

<file path=xl/externalLinks/_rels/externalLink45.xml.rels><?xml version="1.0" encoding="UTF-8"?>
<Relationships xmlns="http://schemas.openxmlformats.org/package/2006/relationships"><Relationship Id="rId1" Type="http://schemas.openxmlformats.org/officeDocument/2006/relationships/externalLinkPath" Target="IMPLAN%20Multipliers/Haines%202013%20Tax%20on%20Production%20and%20Imports%20Multipliers.xls" TargetMode="External"/>
</Relationships>
</file>

<file path=xl/externalLinks/_rels/externalLink46.xml.rels><?xml version="1.0" encoding="UTF-8"?>
<Relationships xmlns="http://schemas.openxmlformats.org/package/2006/relationships"><Relationship Id="rId1" Type="http://schemas.openxmlformats.org/officeDocument/2006/relationships/externalLinkPath" Target="IMPLAN%20Multipliers/Hoonah%20Angoon%202013%20Output%20Multipliers.xls" TargetMode="External"/>
</Relationships>
</file>

<file path=xl/externalLinks/_rels/externalLink47.xml.rels><?xml version="1.0" encoding="UTF-8"?>
<Relationships xmlns="http://schemas.openxmlformats.org/package/2006/relationships"><Relationship Id="rId1" Type="http://schemas.openxmlformats.org/officeDocument/2006/relationships/externalLinkPath" Target="IMPLAN%20Multipliers/Hoonah%20Angoon%202013%20Employment%20Multipliers.xls" TargetMode="External"/>
</Relationships>
</file>

<file path=xl/externalLinks/_rels/externalLink48.xml.rels><?xml version="1.0" encoding="UTF-8"?>
<Relationships xmlns="http://schemas.openxmlformats.org/package/2006/relationships"><Relationship Id="rId1" Type="http://schemas.openxmlformats.org/officeDocument/2006/relationships/externalLinkPath" Target="IMPLAN%20Multipliers/Hoonah%20Angoon%202013%20Total%20Value%20Added%20Multipliers.xls" TargetMode="External"/>
</Relationships>
</file>

<file path=xl/externalLinks/_rels/externalLink49.xml.rels><?xml version="1.0" encoding="UTF-8"?>
<Relationships xmlns="http://schemas.openxmlformats.org/package/2006/relationships"><Relationship Id="rId1" Type="http://schemas.openxmlformats.org/officeDocument/2006/relationships/externalLinkPath" Target="IMPLAN%20Multipliers/Hoonah%20Angoon%202013%20Labor%20Income%20Multipliers.xls" TargetMode="External"/>
</Relationships>
</file>

<file path=xl/externalLinks/_rels/externalLink5.xml.rels><?xml version="1.0" encoding="UTF-8"?>
<Relationships xmlns="http://schemas.openxmlformats.org/package/2006/relationships"><Relationship Id="rId1" Type="http://schemas.openxmlformats.org/officeDocument/2006/relationships/externalLinkPath" Target="IMPLAN%20Multipliers/AEB%202013%20Tax%20on%20Production%20and%20Imports%20Multipliers.xls" TargetMode="External"/>
</Relationships>
</file>

<file path=xl/externalLinks/_rels/externalLink50.xml.rels><?xml version="1.0" encoding="UTF-8"?>
<Relationships xmlns="http://schemas.openxmlformats.org/package/2006/relationships"><Relationship Id="rId1" Type="http://schemas.openxmlformats.org/officeDocument/2006/relationships/externalLinkPath" Target="IMPLAN%20Multipliers/Hoonah%20Angoon%202013%20Tax%20on%20Production%20and%20Imports%20Multipliers.xls" TargetMode="External"/>
</Relationships>
</file>

<file path=xl/externalLinks/_rels/externalLink51.xml.rels><?xml version="1.0" encoding="UTF-8"?>
<Relationships xmlns="http://schemas.openxmlformats.org/package/2006/relationships"><Relationship Id="rId1" Type="http://schemas.openxmlformats.org/officeDocument/2006/relationships/externalLinkPath" Target="IMPLAN%20Multipliers/Juneau%202013%20Output%20Multipliers.xls" TargetMode="External"/>
</Relationships>
</file>

<file path=xl/externalLinks/_rels/externalLink52.xml.rels><?xml version="1.0" encoding="UTF-8"?>
<Relationships xmlns="http://schemas.openxmlformats.org/package/2006/relationships"><Relationship Id="rId1" Type="http://schemas.openxmlformats.org/officeDocument/2006/relationships/externalLinkPath" Target="IMPLAN%20Multipliers/Juneau%202013%20Employment%20Multipliers.xls" TargetMode="External"/>
</Relationships>
</file>

<file path=xl/externalLinks/_rels/externalLink53.xml.rels><?xml version="1.0" encoding="UTF-8"?>
<Relationships xmlns="http://schemas.openxmlformats.org/package/2006/relationships"><Relationship Id="rId1" Type="http://schemas.openxmlformats.org/officeDocument/2006/relationships/externalLinkPath" Target="IMPLAN%20Multipliers/Juneau%202013%20Total%20Value%20Added%20Multipliers.xls" TargetMode="External"/>
</Relationships>
</file>

<file path=xl/externalLinks/_rels/externalLink54.xml.rels><?xml version="1.0" encoding="UTF-8"?>
<Relationships xmlns="http://schemas.openxmlformats.org/package/2006/relationships"><Relationship Id="rId1" Type="http://schemas.openxmlformats.org/officeDocument/2006/relationships/externalLinkPath" Target="IMPLAN%20Multipliers/Juneau%202013%20Labor%20Income%20Multipliers.xls" TargetMode="External"/>
</Relationships>
</file>

<file path=xl/externalLinks/_rels/externalLink55.xml.rels><?xml version="1.0" encoding="UTF-8"?>
<Relationships xmlns="http://schemas.openxmlformats.org/package/2006/relationships"><Relationship Id="rId1" Type="http://schemas.openxmlformats.org/officeDocument/2006/relationships/externalLinkPath" Target="IMPLAN%20Multipliers/Juneau%202013%20Tax%20on%20Production%20and%20Imports%20Multipliers.xls" TargetMode="External"/>
</Relationships>
</file>

<file path=xl/externalLinks/_rels/externalLink56.xml.rels><?xml version="1.0" encoding="UTF-8"?>
<Relationships xmlns="http://schemas.openxmlformats.org/package/2006/relationships"><Relationship Id="rId1" Type="http://schemas.openxmlformats.org/officeDocument/2006/relationships/externalLinkPath" Target="IMPLAN%20Multipliers/KPB%202013%20Output%20Multipliers.xls" TargetMode="External"/>
</Relationships>
</file>

<file path=xl/externalLinks/_rels/externalLink57.xml.rels><?xml version="1.0" encoding="UTF-8"?>
<Relationships xmlns="http://schemas.openxmlformats.org/package/2006/relationships"><Relationship Id="rId1" Type="http://schemas.openxmlformats.org/officeDocument/2006/relationships/externalLinkPath" Target="IMPLAN%20Multipliers/KPB%202013%20Employment%20Multipliers.xls" TargetMode="External"/>
</Relationships>
</file>

<file path=xl/externalLinks/_rels/externalLink58.xml.rels><?xml version="1.0" encoding="UTF-8"?>
<Relationships xmlns="http://schemas.openxmlformats.org/package/2006/relationships"><Relationship Id="rId1" Type="http://schemas.openxmlformats.org/officeDocument/2006/relationships/externalLinkPath" Target="IMPLAN%20Multipliers/KPB%202013%20Total%20Value%20Added%20Multipliers.xls" TargetMode="External"/>
</Relationships>
</file>

<file path=xl/externalLinks/_rels/externalLink59.xml.rels><?xml version="1.0" encoding="UTF-8"?>
<Relationships xmlns="http://schemas.openxmlformats.org/package/2006/relationships"><Relationship Id="rId1" Type="http://schemas.openxmlformats.org/officeDocument/2006/relationships/externalLinkPath" Target="IMPLAN%20Multipliers/KPB%202013%20Labor%20Income%20Multipliers.xls" TargetMode="External"/>
</Relationships>
</file>

<file path=xl/externalLinks/_rels/externalLink6.xml.rels><?xml version="1.0" encoding="UTF-8"?>
<Relationships xmlns="http://schemas.openxmlformats.org/package/2006/relationships"><Relationship Id="rId1" Type="http://schemas.openxmlformats.org/officeDocument/2006/relationships/externalLinkPath" Target="IMPLAN%20Multipliers/AWCA%202013%20Output%20Multipliers.xls" TargetMode="External"/>
</Relationships>
</file>

<file path=xl/externalLinks/_rels/externalLink60.xml.rels><?xml version="1.0" encoding="UTF-8"?>
<Relationships xmlns="http://schemas.openxmlformats.org/package/2006/relationships"><Relationship Id="rId1" Type="http://schemas.openxmlformats.org/officeDocument/2006/relationships/externalLinkPath" Target="IMPLAN%20Multipliers/KPB%202013%20Tax%20on%20Production%20and%20Imports%20Multipliers.xls" TargetMode="External"/>
</Relationships>
</file>

<file path=xl/externalLinks/_rels/externalLink61.xml.rels><?xml version="1.0" encoding="UTF-8"?>
<Relationships xmlns="http://schemas.openxmlformats.org/package/2006/relationships"><Relationship Id="rId1" Type="http://schemas.openxmlformats.org/officeDocument/2006/relationships/externalLinkPath" Target="IMPLAN%20Multipliers/Ketchikan%202013%20Output%20Multipliers.xls" TargetMode="External"/>
</Relationships>
</file>

<file path=xl/externalLinks/_rels/externalLink62.xml.rels><?xml version="1.0" encoding="UTF-8"?>
<Relationships xmlns="http://schemas.openxmlformats.org/package/2006/relationships"><Relationship Id="rId1" Type="http://schemas.openxmlformats.org/officeDocument/2006/relationships/externalLinkPath" Target="IMPLAN%20Multipliers/Ketchikan%202013%20Employment%20Multipliers.xls" TargetMode="External"/>
</Relationships>
</file>

<file path=xl/externalLinks/_rels/externalLink63.xml.rels><?xml version="1.0" encoding="UTF-8"?>
<Relationships xmlns="http://schemas.openxmlformats.org/package/2006/relationships"><Relationship Id="rId1" Type="http://schemas.openxmlformats.org/officeDocument/2006/relationships/externalLinkPath" Target="IMPLAN%20Multipliers/Ketchikan%202013%20Total%20Value%20Added%20Multipliers.xls" TargetMode="External"/>
</Relationships>
</file>

<file path=xl/externalLinks/_rels/externalLink64.xml.rels><?xml version="1.0" encoding="UTF-8"?>
<Relationships xmlns="http://schemas.openxmlformats.org/package/2006/relationships"><Relationship Id="rId1" Type="http://schemas.openxmlformats.org/officeDocument/2006/relationships/externalLinkPath" Target="IMPLAN%20Multipliers/Ketchikan%202013%20Labor%20Income%20Multipliers.xls" TargetMode="External"/>
</Relationships>
</file>

<file path=xl/externalLinks/_rels/externalLink65.xml.rels><?xml version="1.0" encoding="UTF-8"?>
<Relationships xmlns="http://schemas.openxmlformats.org/package/2006/relationships"><Relationship Id="rId1" Type="http://schemas.openxmlformats.org/officeDocument/2006/relationships/externalLinkPath" Target="IMPLAN%20Multipliers/Ketchikan%202013%20Tax%20on%20Production%20and%20Imports%20Multipliers.xls" TargetMode="External"/>
</Relationships>
</file>

<file path=xl/externalLinks/_rels/externalLink66.xml.rels><?xml version="1.0" encoding="UTF-8"?>
<Relationships xmlns="http://schemas.openxmlformats.org/package/2006/relationships"><Relationship Id="rId1" Type="http://schemas.openxmlformats.org/officeDocument/2006/relationships/externalLinkPath" Target="IMPLAN%20Multipliers/Kodiak%202013%20Output%20Multipliers.xls" TargetMode="External"/>
</Relationships>
</file>

<file path=xl/externalLinks/_rels/externalLink67.xml.rels><?xml version="1.0" encoding="UTF-8"?>
<Relationships xmlns="http://schemas.openxmlformats.org/package/2006/relationships"><Relationship Id="rId1" Type="http://schemas.openxmlformats.org/officeDocument/2006/relationships/externalLinkPath" Target="IMPLAN%20Multipliers/Kodiak%202013%20Employment%20Multipliers.xls" TargetMode="External"/>
</Relationships>
</file>

<file path=xl/externalLinks/_rels/externalLink68.xml.rels><?xml version="1.0" encoding="UTF-8"?>
<Relationships xmlns="http://schemas.openxmlformats.org/package/2006/relationships"><Relationship Id="rId1" Type="http://schemas.openxmlformats.org/officeDocument/2006/relationships/externalLinkPath" Target="IMPLAN%20Multipliers/Kodiak%202013%20Total%20Value%20Added%20Multipliers.xls" TargetMode="External"/>
</Relationships>
</file>

<file path=xl/externalLinks/_rels/externalLink69.xml.rels><?xml version="1.0" encoding="UTF-8"?>
<Relationships xmlns="http://schemas.openxmlformats.org/package/2006/relationships"><Relationship Id="rId1" Type="http://schemas.openxmlformats.org/officeDocument/2006/relationships/externalLinkPath" Target="IMPLAN%20Multipliers/Kodiak%202013%20Labor%20Income%20Multipliers.xls" TargetMode="External"/>
</Relationships>
</file>

<file path=xl/externalLinks/_rels/externalLink7.xml.rels><?xml version="1.0" encoding="UTF-8"?>
<Relationships xmlns="http://schemas.openxmlformats.org/package/2006/relationships"><Relationship Id="rId1" Type="http://schemas.openxmlformats.org/officeDocument/2006/relationships/externalLinkPath" Target="IMPLAN%20Multipliers/AWCA%202013%20Employment%20Multipliers.xls" TargetMode="External"/>
</Relationships>
</file>

<file path=xl/externalLinks/_rels/externalLink70.xml.rels><?xml version="1.0" encoding="UTF-8"?>
<Relationships xmlns="http://schemas.openxmlformats.org/package/2006/relationships"><Relationship Id="rId1" Type="http://schemas.openxmlformats.org/officeDocument/2006/relationships/externalLinkPath" Target="IMPLAN%20Multipliers/Kodiak%202013%20Tax%20on%20Production%20and%20Imports%20Multipliers.xls" TargetMode="External"/>
</Relationships>
</file>

<file path=xl/externalLinks/_rels/externalLink71.xml.rels><?xml version="1.0" encoding="UTF-8"?>
<Relationships xmlns="http://schemas.openxmlformats.org/package/2006/relationships"><Relationship Id="rId1" Type="http://schemas.openxmlformats.org/officeDocument/2006/relationships/externalLinkPath" Target="IMPLAN%20Multipliers/Lake%20and%20Pen%202013%20Output%20Multipliers.xls" TargetMode="External"/>
</Relationships>
</file>

<file path=xl/externalLinks/_rels/externalLink72.xml.rels><?xml version="1.0" encoding="UTF-8"?>
<Relationships xmlns="http://schemas.openxmlformats.org/package/2006/relationships"><Relationship Id="rId1" Type="http://schemas.openxmlformats.org/officeDocument/2006/relationships/externalLinkPath" Target="IMPLAN%20Multipliers/Lake%20and%20Pen%202013%20Employment%20Multipliers.xls" TargetMode="External"/>
</Relationships>
</file>

<file path=xl/externalLinks/_rels/externalLink73.xml.rels><?xml version="1.0" encoding="UTF-8"?>
<Relationships xmlns="http://schemas.openxmlformats.org/package/2006/relationships"><Relationship Id="rId1" Type="http://schemas.openxmlformats.org/officeDocument/2006/relationships/externalLinkPath" Target="IMPLAN%20Multipliers/Lake%20and%20Pen%202013%20Total%20Value%20Added%20Multipliers.xls" TargetMode="External"/>
</Relationships>
</file>

<file path=xl/externalLinks/_rels/externalLink74.xml.rels><?xml version="1.0" encoding="UTF-8"?>
<Relationships xmlns="http://schemas.openxmlformats.org/package/2006/relationships"><Relationship Id="rId1" Type="http://schemas.openxmlformats.org/officeDocument/2006/relationships/externalLinkPath" Target="IMPLAN%20Multipliers/Lake%20and%20Pen%202013%20Labor%20Income%20Multipliers.xls" TargetMode="External"/>
</Relationships>
</file>

<file path=xl/externalLinks/_rels/externalLink75.xml.rels><?xml version="1.0" encoding="UTF-8"?>
<Relationships xmlns="http://schemas.openxmlformats.org/package/2006/relationships"><Relationship Id="rId1" Type="http://schemas.openxmlformats.org/officeDocument/2006/relationships/externalLinkPath" Target="IMPLAN%20Multipliers/Lake%20and%20Pen%202013%20Tax%20on%20Production%20and%20Imports%20Multipliers.xls" TargetMode="External"/>
</Relationships>
</file>

<file path=xl/externalLinks/_rels/externalLink76.xml.rels><?xml version="1.0" encoding="UTF-8"?>
<Relationships xmlns="http://schemas.openxmlformats.org/package/2006/relationships"><Relationship Id="rId1" Type="http://schemas.openxmlformats.org/officeDocument/2006/relationships/externalLinkPath" Target="IMPLAN%20Multipliers/MSB%202013%20Output%20Multipliers.xls" TargetMode="External"/>
</Relationships>
</file>

<file path=xl/externalLinks/_rels/externalLink77.xml.rels><?xml version="1.0" encoding="UTF-8"?>
<Relationships xmlns="http://schemas.openxmlformats.org/package/2006/relationships"><Relationship Id="rId1" Type="http://schemas.openxmlformats.org/officeDocument/2006/relationships/externalLinkPath" Target="IMPLAN%20Multipliers/MSB%202013%20Employment%20Multipliers.xls" TargetMode="External"/>
</Relationships>
</file>

<file path=xl/externalLinks/_rels/externalLink78.xml.rels><?xml version="1.0" encoding="UTF-8"?>
<Relationships xmlns="http://schemas.openxmlformats.org/package/2006/relationships"><Relationship Id="rId1" Type="http://schemas.openxmlformats.org/officeDocument/2006/relationships/externalLinkPath" Target="IMPLAN%20Multipliers/MSB%202013%20Total%20Value%20Added%20Multipliers.xls" TargetMode="External"/>
</Relationships>
</file>

<file path=xl/externalLinks/_rels/externalLink79.xml.rels><?xml version="1.0" encoding="UTF-8"?>
<Relationships xmlns="http://schemas.openxmlformats.org/package/2006/relationships"><Relationship Id="rId1" Type="http://schemas.openxmlformats.org/officeDocument/2006/relationships/externalLinkPath" Target="IMPLAN%20Multipliers/MSB%202013%20Labor%20Income%20Multipliers.xls" TargetMode="External"/>
</Relationships>
</file>

<file path=xl/externalLinks/_rels/externalLink8.xml.rels><?xml version="1.0" encoding="UTF-8"?>
<Relationships xmlns="http://schemas.openxmlformats.org/package/2006/relationships"><Relationship Id="rId1" Type="http://schemas.openxmlformats.org/officeDocument/2006/relationships/externalLinkPath" Target="IMPLAN%20Multipliers/AWCA%202013%20Total%20Value%20Added%20Multipliers.xls" TargetMode="External"/>
</Relationships>
</file>

<file path=xl/externalLinks/_rels/externalLink80.xml.rels><?xml version="1.0" encoding="UTF-8"?>
<Relationships xmlns="http://schemas.openxmlformats.org/package/2006/relationships"><Relationship Id="rId1" Type="http://schemas.openxmlformats.org/officeDocument/2006/relationships/externalLinkPath" Target="IMPLAN%20Multipliers/MSB%202013%20Tax%20on%20Production%20and%20Imports%20Multipliers.xls" TargetMode="External"/>
</Relationships>
</file>

<file path=xl/externalLinks/_rels/externalLink81.xml.rels><?xml version="1.0" encoding="UTF-8"?>
<Relationships xmlns="http://schemas.openxmlformats.org/package/2006/relationships"><Relationship Id="rId1" Type="http://schemas.openxmlformats.org/officeDocument/2006/relationships/externalLinkPath" Target="IMPLAN%20Multipliers/Nome%202013%20Output%20Multipliers.xls" TargetMode="External"/>
</Relationships>
</file>

<file path=xl/externalLinks/_rels/externalLink82.xml.rels><?xml version="1.0" encoding="UTF-8"?>
<Relationships xmlns="http://schemas.openxmlformats.org/package/2006/relationships"><Relationship Id="rId1" Type="http://schemas.openxmlformats.org/officeDocument/2006/relationships/externalLinkPath" Target="IMPLAN%20Multipliers/Nome%202013%20Employment%20Multipliers.xls" TargetMode="External"/>
</Relationships>
</file>

<file path=xl/externalLinks/_rels/externalLink83.xml.rels><?xml version="1.0" encoding="UTF-8"?>
<Relationships xmlns="http://schemas.openxmlformats.org/package/2006/relationships"><Relationship Id="rId1" Type="http://schemas.openxmlformats.org/officeDocument/2006/relationships/externalLinkPath" Target="IMPLAN%20Multipliers/Nome%202013%20Total%20Value%20Added%20Multipliers.xls" TargetMode="External"/>
</Relationships>
</file>

<file path=xl/externalLinks/_rels/externalLink84.xml.rels><?xml version="1.0" encoding="UTF-8"?>
<Relationships xmlns="http://schemas.openxmlformats.org/package/2006/relationships"><Relationship Id="rId1" Type="http://schemas.openxmlformats.org/officeDocument/2006/relationships/externalLinkPath" Target="IMPLAN%20Multipliers/Nome%202013%20Labor%20Income%20Multipliers.xls" TargetMode="External"/>
</Relationships>
</file>

<file path=xl/externalLinks/_rels/externalLink85.xml.rels><?xml version="1.0" encoding="UTF-8"?>
<Relationships xmlns="http://schemas.openxmlformats.org/package/2006/relationships"><Relationship Id="rId1" Type="http://schemas.openxmlformats.org/officeDocument/2006/relationships/externalLinkPath" Target="IMPLAN%20Multipliers/Nome%202013%20Tax%20on%20Production%20and%20Imports%20Multipliers.xls" TargetMode="External"/>
</Relationships>
</file>

<file path=xl/externalLinks/_rels/externalLink86.xml.rels><?xml version="1.0" encoding="UTF-8"?>
<Relationships xmlns="http://schemas.openxmlformats.org/package/2006/relationships"><Relationship Id="rId1" Type="http://schemas.openxmlformats.org/officeDocument/2006/relationships/externalLinkPath" Target="IMPLAN%20Multipliers/NSB%202013%20Output%20Multipliers.xls" TargetMode="External"/>
</Relationships>
</file>

<file path=xl/externalLinks/_rels/externalLink87.xml.rels><?xml version="1.0" encoding="UTF-8"?>
<Relationships xmlns="http://schemas.openxmlformats.org/package/2006/relationships"><Relationship Id="rId1" Type="http://schemas.openxmlformats.org/officeDocument/2006/relationships/externalLinkPath" Target="IMPLAN%20Multipliers/NSB%202013%20Employment%20Multipliers.xls" TargetMode="External"/>
</Relationships>
</file>

<file path=xl/externalLinks/_rels/externalLink88.xml.rels><?xml version="1.0" encoding="UTF-8"?>
<Relationships xmlns="http://schemas.openxmlformats.org/package/2006/relationships"><Relationship Id="rId1" Type="http://schemas.openxmlformats.org/officeDocument/2006/relationships/externalLinkPath" Target="IMPLAN%20Multipliers/NSB%202013%20Total%20Value%20Added%20Multipliers.xls" TargetMode="External"/>
</Relationships>
</file>

<file path=xl/externalLinks/_rels/externalLink89.xml.rels><?xml version="1.0" encoding="UTF-8"?>
<Relationships xmlns="http://schemas.openxmlformats.org/package/2006/relationships"><Relationship Id="rId1" Type="http://schemas.openxmlformats.org/officeDocument/2006/relationships/externalLinkPath" Target="IMPLAN%20Multipliers/NSB%202013%20Labor%20Income%20Multipliers.xls" TargetMode="External"/>
</Relationships>
</file>

<file path=xl/externalLinks/_rels/externalLink9.xml.rels><?xml version="1.0" encoding="UTF-8"?>
<Relationships xmlns="http://schemas.openxmlformats.org/package/2006/relationships"><Relationship Id="rId1" Type="http://schemas.openxmlformats.org/officeDocument/2006/relationships/externalLinkPath" Target="IMPLAN%20Multipliers/AWCA%202013%20Labor%20Income%20Multipliers.xls" TargetMode="External"/>
</Relationships>
</file>

<file path=xl/externalLinks/_rels/externalLink90.xml.rels><?xml version="1.0" encoding="UTF-8"?>
<Relationships xmlns="http://schemas.openxmlformats.org/package/2006/relationships"><Relationship Id="rId1" Type="http://schemas.openxmlformats.org/officeDocument/2006/relationships/externalLinkPath" Target="IMPLAN%20Multipliers/NSB%202013%20Tax%20on%20Production%20and%20Imports%20Multipliers.xls" TargetMode="External"/>
</Relationships>
</file>

<file path=xl/externalLinks/_rels/externalLink91.xml.rels><?xml version="1.0" encoding="UTF-8"?>
<Relationships xmlns="http://schemas.openxmlformats.org/package/2006/relationships"><Relationship Id="rId1" Type="http://schemas.openxmlformats.org/officeDocument/2006/relationships/externalLinkPath" Target="IMPLAN%20Multipliers/NWAB%202013%20Output%20Multipliers.xls" TargetMode="External"/>
</Relationships>
</file>

<file path=xl/externalLinks/_rels/externalLink92.xml.rels><?xml version="1.0" encoding="UTF-8"?>
<Relationships xmlns="http://schemas.openxmlformats.org/package/2006/relationships"><Relationship Id="rId1" Type="http://schemas.openxmlformats.org/officeDocument/2006/relationships/externalLinkPath" Target="IMPLAN%20Multipliers/NWAB%202013%20Employment%20Multipliers.xls" TargetMode="External"/>
</Relationships>
</file>

<file path=xl/externalLinks/_rels/externalLink93.xml.rels><?xml version="1.0" encoding="UTF-8"?>
<Relationships xmlns="http://schemas.openxmlformats.org/package/2006/relationships"><Relationship Id="rId1" Type="http://schemas.openxmlformats.org/officeDocument/2006/relationships/externalLinkPath" Target="IMPLAN%20Multipliers/NWAB%202013%20Total%20Value%20Added%20Multipliers.xls" TargetMode="External"/>
</Relationships>
</file>

<file path=xl/externalLinks/_rels/externalLink94.xml.rels><?xml version="1.0" encoding="UTF-8"?>
<Relationships xmlns="http://schemas.openxmlformats.org/package/2006/relationships"><Relationship Id="rId1" Type="http://schemas.openxmlformats.org/officeDocument/2006/relationships/externalLinkPath" Target="IMPLAN%20Multipliers/NWAB%202013%20Labor%20Income%20Multipliers.xls" TargetMode="External"/>
</Relationships>
</file>

<file path=xl/externalLinks/_rels/externalLink95.xml.rels><?xml version="1.0" encoding="UTF-8"?>
<Relationships xmlns="http://schemas.openxmlformats.org/package/2006/relationships"><Relationship Id="rId1" Type="http://schemas.openxmlformats.org/officeDocument/2006/relationships/externalLinkPath" Target="IMPLAN%20Multipliers/NWAB%202013%20Tax%20on%20Production%20and%20Imports%20Multipliers.xls" TargetMode="External"/>
</Relationships>
</file>

<file path=xl/externalLinks/_rels/externalLink96.xml.rels><?xml version="1.0" encoding="UTF-8"?>
<Relationships xmlns="http://schemas.openxmlformats.org/package/2006/relationships"><Relationship Id="rId1" Type="http://schemas.openxmlformats.org/officeDocument/2006/relationships/externalLinkPath" Target="IMPLAN%20Multipliers/Petersburg%202013%20Output%20Multipliers.xls" TargetMode="External"/>
</Relationships>
</file>

<file path=xl/externalLinks/_rels/externalLink97.xml.rels><?xml version="1.0" encoding="UTF-8"?>
<Relationships xmlns="http://schemas.openxmlformats.org/package/2006/relationships"><Relationship Id="rId1" Type="http://schemas.openxmlformats.org/officeDocument/2006/relationships/externalLinkPath" Target="IMPLAN%20Multipliers/Petersburg%202013%20Employment%20Multipliers.xls" TargetMode="External"/>
</Relationships>
</file>

<file path=xl/externalLinks/_rels/externalLink98.xml.rels><?xml version="1.0" encoding="UTF-8"?>
<Relationships xmlns="http://schemas.openxmlformats.org/package/2006/relationships"><Relationship Id="rId1" Type="http://schemas.openxmlformats.org/officeDocument/2006/relationships/externalLinkPath" Target="IMPLAN%20Multipliers/Petersburg%202013%20Total%20Value%20Added%20Multipliers.xls" TargetMode="External"/>
</Relationships>
</file>

<file path=xl/externalLinks/_rels/externalLink99.xml.rels><?xml version="1.0" encoding="UTF-8"?>
<Relationships xmlns="http://schemas.openxmlformats.org/package/2006/relationships"><Relationship Id="rId1" Type="http://schemas.openxmlformats.org/officeDocument/2006/relationships/externalLinkPath" Target="IMPLAN%20Multipliers/Petersburg%202013%20Labor%20Income%20Multipliers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Output Multipliers"/>
    </sheetNames>
    <sheetDataSet>
      <sheetData sheetId="0">
        <row r="60">
          <cell r="F60">
            <v>1.04216718673706</v>
          </cell>
        </row>
        <row r="66">
          <cell r="F66">
            <v>1.0473028421402</v>
          </cell>
        </row>
        <row r="397">
          <cell r="F397">
            <v>1.26333892345428</v>
          </cell>
        </row>
        <row r="407">
          <cell r="F407">
            <v>1.20842349529266</v>
          </cell>
        </row>
        <row r="408">
          <cell r="F408">
            <v>1.19618606567383</v>
          </cell>
        </row>
        <row r="501">
          <cell r="F501">
            <v>1.16139256954193</v>
          </cell>
        </row>
        <row r="503">
          <cell r="F503">
            <v>1.14884197711945</v>
          </cell>
        </row>
        <row r="504">
          <cell r="F504">
            <v>1.12750792503357</v>
          </cell>
        </row>
        <row r="505">
          <cell r="F505">
            <v>1.12876772880554</v>
          </cell>
        </row>
        <row r="525">
          <cell r="F525">
            <v>0</v>
          </cell>
        </row>
        <row r="528">
          <cell r="F528">
            <v>0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Tax on Production and Imports M"/>
    </sheetNames>
    <sheetDataSet>
      <sheetData sheetId="0">
        <row r="60">
          <cell r="F60">
            <v>0.0140964407473803</v>
          </cell>
        </row>
        <row r="60">
          <cell r="H60">
            <v>2.81829214096069</v>
          </cell>
        </row>
        <row r="66">
          <cell r="F66">
            <v>0.0123584549874067</v>
          </cell>
        </row>
        <row r="66">
          <cell r="H66">
            <v>3.04109168052673</v>
          </cell>
        </row>
        <row r="397">
          <cell r="F397">
            <v>0.25365886092186</v>
          </cell>
        </row>
        <row r="397">
          <cell r="H397">
            <v>1.03340184688568</v>
          </cell>
        </row>
        <row r="407">
          <cell r="F407">
            <v>0.0452056750655174</v>
          </cell>
        </row>
        <row r="407">
          <cell r="H407">
            <v>1.23811721801758</v>
          </cell>
        </row>
        <row r="408">
          <cell r="F408">
            <v>0.0488614365458488</v>
          </cell>
        </row>
        <row r="408">
          <cell r="H408">
            <v>1.35436904430389</v>
          </cell>
        </row>
        <row r="501">
          <cell r="F501">
            <v>0</v>
          </cell>
        </row>
        <row r="501">
          <cell r="H501">
            <v>0</v>
          </cell>
        </row>
        <row r="503">
          <cell r="F503">
            <v>0.0309210885316134</v>
          </cell>
        </row>
        <row r="503">
          <cell r="H503">
            <v>1.4110985994339</v>
          </cell>
        </row>
        <row r="504">
          <cell r="F504">
            <v>0.0200721211731434</v>
          </cell>
        </row>
        <row r="504">
          <cell r="H504">
            <v>1.74037635326386</v>
          </cell>
        </row>
        <row r="505">
          <cell r="F505">
            <v>0.0197045262902975</v>
          </cell>
        </row>
        <row r="505">
          <cell r="H505">
            <v>1.71525621414185</v>
          </cell>
        </row>
        <row r="525">
          <cell r="F525">
            <v>0</v>
          </cell>
        </row>
        <row r="525">
          <cell r="H525">
            <v>0</v>
          </cell>
        </row>
        <row r="528">
          <cell r="F528">
            <v>0</v>
          </cell>
        </row>
        <row r="528">
          <cell r="H528">
            <v>0</v>
          </cell>
        </row>
      </sheetData>
    </sheetDataSet>
  </externalBook>
</externalLink>
</file>

<file path=xl/externalLinks/externalLink100.xml><?xml version="1.0" encoding="utf-8"?>
<externalLink xmlns="http://schemas.openxmlformats.org/spreadsheetml/2006/main">
  <externalBook xmlns:r="http://schemas.openxmlformats.org/officeDocument/2006/relationships" r:id="rId1">
    <sheetNames>
      <sheetName val="Tax on Production and Imports M"/>
    </sheetNames>
    <sheetDataSet>
      <sheetData sheetId="0">
        <row r="60">
          <cell r="F60">
            <v>0.0222679898142815</v>
          </cell>
        </row>
        <row r="60">
          <cell r="H60">
            <v>2.88832950592041</v>
          </cell>
        </row>
        <row r="66">
          <cell r="F66">
            <v>0.0181873757392168</v>
          </cell>
        </row>
        <row r="66">
          <cell r="H66">
            <v>3.08424401283264</v>
          </cell>
        </row>
        <row r="397">
          <cell r="F397">
            <v>0.295235157012939</v>
          </cell>
        </row>
        <row r="397">
          <cell r="H397">
            <v>1.04008769989014</v>
          </cell>
        </row>
        <row r="407">
          <cell r="F407">
            <v>0.0649107322096825</v>
          </cell>
        </row>
        <row r="407">
          <cell r="H407">
            <v>1.19459164142609</v>
          </cell>
        </row>
        <row r="408">
          <cell r="F408">
            <v>0.0592977553606033</v>
          </cell>
        </row>
        <row r="408">
          <cell r="H408">
            <v>1.2925945520401</v>
          </cell>
        </row>
        <row r="501">
          <cell r="F501">
            <v>0.0472406707704067</v>
          </cell>
        </row>
        <row r="501">
          <cell r="H501">
            <v>1.26349174976349</v>
          </cell>
        </row>
        <row r="503">
          <cell r="F503">
            <v>0.028861902654171</v>
          </cell>
        </row>
        <row r="503">
          <cell r="H503">
            <v>1.69912505149841</v>
          </cell>
        </row>
        <row r="504">
          <cell r="F504">
            <v>0.0250585898756981</v>
          </cell>
        </row>
        <row r="504">
          <cell r="H504">
            <v>1.76829361915588</v>
          </cell>
        </row>
        <row r="505">
          <cell r="F505">
            <v>0.0270935520529747</v>
          </cell>
        </row>
        <row r="505">
          <cell r="H505">
            <v>1.57350075244904</v>
          </cell>
        </row>
        <row r="525">
          <cell r="F525">
            <v>-0.0139421857893467</v>
          </cell>
        </row>
        <row r="525">
          <cell r="H525">
            <v>0</v>
          </cell>
        </row>
        <row r="528">
          <cell r="F528">
            <v>0</v>
          </cell>
        </row>
        <row r="528">
          <cell r="H528">
            <v>0</v>
          </cell>
        </row>
      </sheetData>
    </sheetDataSet>
  </externalBook>
</externalLink>
</file>

<file path=xl/externalLinks/externalLink101.xml><?xml version="1.0" encoding="utf-8"?>
<externalLink xmlns="http://schemas.openxmlformats.org/spreadsheetml/2006/main">
  <externalBook xmlns:r="http://schemas.openxmlformats.org/officeDocument/2006/relationships" r:id="rId1">
    <sheetNames>
      <sheetName val="Output Multipliers"/>
    </sheetNames>
    <sheetDataSet>
      <sheetData sheetId="0">
        <row r="60">
          <cell r="F60">
            <v>1.27930235862732</v>
          </cell>
        </row>
        <row r="66">
          <cell r="F66">
            <v>1.31893825531006</v>
          </cell>
        </row>
        <row r="397">
          <cell r="F397">
            <v>1.43453919887543</v>
          </cell>
        </row>
        <row r="407">
          <cell r="F407">
            <v>1.51454555988312</v>
          </cell>
        </row>
        <row r="408">
          <cell r="F408">
            <v>1.50927293300629</v>
          </cell>
        </row>
        <row r="501">
          <cell r="F501">
            <v>1.35624718666077</v>
          </cell>
        </row>
        <row r="503">
          <cell r="F503">
            <v>1.37188732624054</v>
          </cell>
        </row>
        <row r="504">
          <cell r="F504">
            <v>1.30523300170898</v>
          </cell>
        </row>
        <row r="505">
          <cell r="F505">
            <v>1.31801879405975</v>
          </cell>
        </row>
        <row r="525">
          <cell r="F525">
            <v>0</v>
          </cell>
        </row>
        <row r="528">
          <cell r="F528">
            <v>1.40242946147919</v>
          </cell>
        </row>
      </sheetData>
    </sheetDataSet>
  </externalBook>
</externalLink>
</file>

<file path=xl/externalLinks/externalLink102.xml><?xml version="1.0" encoding="utf-8"?>
<externalLink xmlns="http://schemas.openxmlformats.org/spreadsheetml/2006/main">
  <externalBook xmlns:r="http://schemas.openxmlformats.org/officeDocument/2006/relationships" r:id="rId1">
    <sheetNames>
      <sheetName val="Employment Multipliers"/>
    </sheetNames>
    <sheetDataSet>
      <sheetData sheetId="0">
        <row r="60">
          <cell r="F60">
            <v>8.18522644042969</v>
          </cell>
        </row>
        <row r="60">
          <cell r="H60">
            <v>1.47357130050659</v>
          </cell>
        </row>
        <row r="66">
          <cell r="F66">
            <v>8.98674201965332</v>
          </cell>
        </row>
        <row r="66">
          <cell r="H66">
            <v>1.68325424194336</v>
          </cell>
        </row>
        <row r="397">
          <cell r="F397">
            <v>8.12010383605957</v>
          </cell>
        </row>
        <row r="397">
          <cell r="H397">
            <v>1.86838901042938</v>
          </cell>
        </row>
        <row r="407">
          <cell r="F407">
            <v>19.7821197509766</v>
          </cell>
        </row>
        <row r="407">
          <cell r="H407">
            <v>1.22013092041016</v>
          </cell>
        </row>
        <row r="408">
          <cell r="F408">
            <v>41.7370414733887</v>
          </cell>
        </row>
        <row r="408">
          <cell r="H408">
            <v>1.08903694152832</v>
          </cell>
        </row>
        <row r="501">
          <cell r="F501">
            <v>20.2602882385254</v>
          </cell>
        </row>
        <row r="501">
          <cell r="H501">
            <v>1.16004681587219</v>
          </cell>
        </row>
        <row r="503">
          <cell r="F503">
            <v>27.3765106201172</v>
          </cell>
        </row>
        <row r="503">
          <cell r="H503">
            <v>1.10540473461151</v>
          </cell>
        </row>
        <row r="504">
          <cell r="F504">
            <v>17.4891738891602</v>
          </cell>
        </row>
        <row r="504">
          <cell r="H504">
            <v>1.1430891752243</v>
          </cell>
        </row>
        <row r="505">
          <cell r="F505">
            <v>15.3257465362549</v>
          </cell>
        </row>
        <row r="505">
          <cell r="H505">
            <v>1.1633642911911</v>
          </cell>
        </row>
        <row r="525">
          <cell r="F525">
            <v>0</v>
          </cell>
        </row>
        <row r="525">
          <cell r="H525">
            <v>0</v>
          </cell>
        </row>
        <row r="528">
          <cell r="F528">
            <v>7.31131458282471</v>
          </cell>
        </row>
        <row r="528">
          <cell r="H528">
            <v>1.77726626396179</v>
          </cell>
        </row>
      </sheetData>
    </sheetDataSet>
  </externalBook>
</externalLink>
</file>

<file path=xl/externalLinks/externalLink103.xml><?xml version="1.0" encoding="utf-8"?>
<externalLink xmlns="http://schemas.openxmlformats.org/spreadsheetml/2006/main">
  <externalBook xmlns:r="http://schemas.openxmlformats.org/officeDocument/2006/relationships" r:id="rId1">
    <sheetNames>
      <sheetName val="Total Value Added Multipliers"/>
    </sheetNames>
    <sheetDataSet>
      <sheetData sheetId="0">
        <row r="60">
          <cell r="F60">
            <v>0.617587208747864</v>
          </cell>
        </row>
        <row r="60">
          <cell r="H60">
            <v>1.32147026062012</v>
          </cell>
        </row>
        <row r="66">
          <cell r="F66">
            <v>0.577335476875305</v>
          </cell>
        </row>
        <row r="66">
          <cell r="H66">
            <v>1.33602976799011</v>
          </cell>
        </row>
        <row r="397">
          <cell r="F397">
            <v>0.949652194976807</v>
          </cell>
        </row>
        <row r="397">
          <cell r="H397">
            <v>1.44491934776306</v>
          </cell>
        </row>
        <row r="407">
          <cell r="F407">
            <v>0.865094482898712</v>
          </cell>
        </row>
        <row r="407">
          <cell r="H407">
            <v>1.5242612361908</v>
          </cell>
        </row>
        <row r="408">
          <cell r="F408">
            <v>0.781760096549988</v>
          </cell>
        </row>
        <row r="408">
          <cell r="H408">
            <v>1.68762421607971</v>
          </cell>
        </row>
        <row r="501">
          <cell r="F501">
            <v>0.579866230487824</v>
          </cell>
        </row>
        <row r="501">
          <cell r="H501">
            <v>1.46792960166931</v>
          </cell>
        </row>
        <row r="503">
          <cell r="F503">
            <v>0.635019063949585</v>
          </cell>
        </row>
        <row r="503">
          <cell r="H503">
            <v>1.48985385894775</v>
          </cell>
        </row>
        <row r="504">
          <cell r="F504">
            <v>0.86816680431366</v>
          </cell>
        </row>
        <row r="504">
          <cell r="H504">
            <v>1.26348721981049</v>
          </cell>
        </row>
        <row r="505">
          <cell r="F505">
            <v>0.632235288619995</v>
          </cell>
        </row>
        <row r="505">
          <cell r="H505">
            <v>1.40913033485413</v>
          </cell>
        </row>
        <row r="525">
          <cell r="F525">
            <v>0</v>
          </cell>
        </row>
        <row r="525">
          <cell r="H525">
            <v>0</v>
          </cell>
        </row>
        <row r="528">
          <cell r="F528">
            <v>0.444453507661819</v>
          </cell>
        </row>
        <row r="528">
          <cell r="H528">
            <v>1.58373951911926</v>
          </cell>
        </row>
      </sheetData>
    </sheetDataSet>
  </externalBook>
</externalLink>
</file>

<file path=xl/externalLinks/externalLink104.xml><?xml version="1.0" encoding="utf-8"?>
<externalLink xmlns="http://schemas.openxmlformats.org/spreadsheetml/2006/main">
  <externalBook xmlns:r="http://schemas.openxmlformats.org/officeDocument/2006/relationships" r:id="rId1">
    <sheetNames>
      <sheetName val="Labor Income Multipliers"/>
    </sheetNames>
    <sheetDataSet>
      <sheetData sheetId="0">
        <row r="60">
          <cell r="F60">
            <v>0.529330193996429</v>
          </cell>
        </row>
        <row r="60">
          <cell r="H60">
            <v>1.16332352161407</v>
          </cell>
        </row>
        <row r="66">
          <cell r="F66">
            <v>0.506688237190247</v>
          </cell>
        </row>
        <row r="66">
          <cell r="H66">
            <v>1.18759548664093</v>
          </cell>
        </row>
        <row r="397">
          <cell r="F397">
            <v>0.457989603281021</v>
          </cell>
        </row>
        <row r="397">
          <cell r="H397">
            <v>1.72840857505798</v>
          </cell>
        </row>
        <row r="407">
          <cell r="F407">
            <v>0.587181985378265</v>
          </cell>
        </row>
        <row r="407">
          <cell r="H407">
            <v>1.33301758766174</v>
          </cell>
        </row>
        <row r="408">
          <cell r="F408">
            <v>0.637252688407898</v>
          </cell>
        </row>
        <row r="408">
          <cell r="H408">
            <v>1.2761561870575</v>
          </cell>
        </row>
        <row r="501">
          <cell r="F501">
            <v>0.234344244003296</v>
          </cell>
        </row>
        <row r="501">
          <cell r="H501">
            <v>1.84424495697021</v>
          </cell>
        </row>
        <row r="503">
          <cell r="F503">
            <v>0.485994964838028</v>
          </cell>
        </row>
        <row r="503">
          <cell r="H503">
            <v>1.24113893508911</v>
          </cell>
        </row>
        <row r="504">
          <cell r="F504">
            <v>0.582724750041962</v>
          </cell>
        </row>
        <row r="504">
          <cell r="H504">
            <v>1.16318786144257</v>
          </cell>
        </row>
        <row r="505">
          <cell r="F505">
            <v>0.42155447602272</v>
          </cell>
        </row>
        <row r="505">
          <cell r="H505">
            <v>1.23113214969635</v>
          </cell>
        </row>
        <row r="525">
          <cell r="F525">
            <v>0</v>
          </cell>
        </row>
        <row r="525">
          <cell r="H525">
            <v>0</v>
          </cell>
        </row>
        <row r="528">
          <cell r="F528">
            <v>0.39108806848526</v>
          </cell>
        </row>
        <row r="528">
          <cell r="H528">
            <v>1.36937022209167</v>
          </cell>
        </row>
      </sheetData>
    </sheetDataSet>
  </externalBook>
</externalLink>
</file>

<file path=xl/externalLinks/externalLink105.xml><?xml version="1.0" encoding="utf-8"?>
<externalLink xmlns="http://schemas.openxmlformats.org/spreadsheetml/2006/main">
  <externalBook xmlns:r="http://schemas.openxmlformats.org/officeDocument/2006/relationships" r:id="rId1">
    <sheetNames>
      <sheetName val="Tax on Production and Imports M"/>
    </sheetNames>
    <sheetDataSet>
      <sheetData sheetId="0">
        <row r="60">
          <cell r="F60">
            <v>0.0171181187033653</v>
          </cell>
        </row>
        <row r="60">
          <cell r="H60">
            <v>2.86466526985168</v>
          </cell>
        </row>
        <row r="66">
          <cell r="F66">
            <v>0.0156810693442822</v>
          </cell>
        </row>
        <row r="66">
          <cell r="H66">
            <v>3.25019788742065</v>
          </cell>
        </row>
        <row r="397">
          <cell r="F397">
            <v>0.279031425714493</v>
          </cell>
        </row>
        <row r="397">
          <cell r="H397">
            <v>1.03943395614624</v>
          </cell>
        </row>
        <row r="407">
          <cell r="F407">
            <v>0.063981868326664</v>
          </cell>
        </row>
        <row r="407">
          <cell r="H407">
            <v>1.30828034877777</v>
          </cell>
        </row>
        <row r="408">
          <cell r="F408">
            <v>0.0581930056214333</v>
          </cell>
        </row>
        <row r="408">
          <cell r="H408">
            <v>1.45073890686035</v>
          </cell>
        </row>
        <row r="501">
          <cell r="F501">
            <v>0.0500734113156796</v>
          </cell>
        </row>
        <row r="501">
          <cell r="H501">
            <v>1.21590983867645</v>
          </cell>
        </row>
        <row r="503">
          <cell r="F503">
            <v>0.0311373751610518</v>
          </cell>
        </row>
        <row r="503">
          <cell r="H503">
            <v>1.74088072776794</v>
          </cell>
        </row>
        <row r="504">
          <cell r="F504">
            <v>0.0251200273633003</v>
          </cell>
        </row>
        <row r="504">
          <cell r="H504">
            <v>1.93991017341614</v>
          </cell>
        </row>
        <row r="505">
          <cell r="F505">
            <v>0.0273066349327564</v>
          </cell>
        </row>
        <row r="505">
          <cell r="H505">
            <v>1.71970689296722</v>
          </cell>
        </row>
        <row r="525">
          <cell r="F525">
            <v>0</v>
          </cell>
        </row>
        <row r="525">
          <cell r="H525">
            <v>0</v>
          </cell>
        </row>
        <row r="528">
          <cell r="F528">
            <v>-0.0444901064038277</v>
          </cell>
        </row>
        <row r="528">
          <cell r="H528">
            <v>0</v>
          </cell>
        </row>
      </sheetData>
    </sheetDataSet>
  </externalBook>
</externalLink>
</file>

<file path=xl/externalLinks/externalLink106.xml><?xml version="1.0" encoding="utf-8"?>
<externalLink xmlns="http://schemas.openxmlformats.org/spreadsheetml/2006/main">
  <externalBook xmlns:r="http://schemas.openxmlformats.org/officeDocument/2006/relationships" r:id="rId1">
    <sheetNames>
      <sheetName val="Output Multipliers"/>
    </sheetNames>
    <sheetDataSet>
      <sheetData sheetId="0">
        <row r="60">
          <cell r="F60">
            <v>1.2723491191864</v>
          </cell>
        </row>
        <row r="66">
          <cell r="F66">
            <v>1.26728856563568</v>
          </cell>
        </row>
        <row r="397">
          <cell r="F397">
            <v>1.4801584482193</v>
          </cell>
        </row>
        <row r="407">
          <cell r="F407">
            <v>1.413609623909</v>
          </cell>
        </row>
        <row r="408">
          <cell r="F408">
            <v>1.44309687614441</v>
          </cell>
        </row>
        <row r="501">
          <cell r="F501">
            <v>1.34713411331177</v>
          </cell>
        </row>
        <row r="503">
          <cell r="F503">
            <v>1.29530131816864</v>
          </cell>
        </row>
        <row r="504">
          <cell r="F504">
            <v>1.27489829063416</v>
          </cell>
        </row>
        <row r="505">
          <cell r="F505">
            <v>1.26116168498993</v>
          </cell>
        </row>
        <row r="525">
          <cell r="F525">
            <v>1.41536974906921</v>
          </cell>
        </row>
        <row r="528">
          <cell r="F528">
            <v>0</v>
          </cell>
        </row>
      </sheetData>
    </sheetDataSet>
  </externalBook>
</externalLink>
</file>

<file path=xl/externalLinks/externalLink107.xml><?xml version="1.0" encoding="utf-8"?>
<externalLink xmlns="http://schemas.openxmlformats.org/spreadsheetml/2006/main">
  <externalBook xmlns:r="http://schemas.openxmlformats.org/officeDocument/2006/relationships" r:id="rId1">
    <sheetNames>
      <sheetName val="Employment Multipliers"/>
    </sheetNames>
    <sheetDataSet>
      <sheetData sheetId="0">
        <row r="60">
          <cell r="F60">
            <v>7.70933723449707</v>
          </cell>
        </row>
        <row r="60">
          <cell r="H60">
            <v>1.44432365894318</v>
          </cell>
        </row>
        <row r="66">
          <cell r="F66">
            <v>7.51131725311279</v>
          </cell>
        </row>
        <row r="66">
          <cell r="H66">
            <v>1.46700584888458</v>
          </cell>
        </row>
        <row r="397">
          <cell r="F397">
            <v>8.61382293701172</v>
          </cell>
        </row>
        <row r="397">
          <cell r="H397">
            <v>1.81809508800507</v>
          </cell>
        </row>
        <row r="407">
          <cell r="F407">
            <v>17.502368927002</v>
          </cell>
        </row>
        <row r="407">
          <cell r="H407">
            <v>1.19527328014374</v>
          </cell>
        </row>
        <row r="408">
          <cell r="F408">
            <v>32.0555458068848</v>
          </cell>
        </row>
        <row r="408">
          <cell r="H408">
            <v>1.11379635334015</v>
          </cell>
        </row>
        <row r="501">
          <cell r="F501">
            <v>16.8193778991699</v>
          </cell>
        </row>
        <row r="501">
          <cell r="H501">
            <v>1.2090357542038</v>
          </cell>
        </row>
        <row r="503">
          <cell r="F503">
            <v>24.1574039459229</v>
          </cell>
        </row>
        <row r="503">
          <cell r="H503">
            <v>1.10319149494171</v>
          </cell>
        </row>
        <row r="504">
          <cell r="F504">
            <v>17.6971054077148</v>
          </cell>
        </row>
        <row r="504">
          <cell r="H504">
            <v>1.1388955116272</v>
          </cell>
        </row>
        <row r="505">
          <cell r="F505">
            <v>14.2140531539917</v>
          </cell>
        </row>
        <row r="505">
          <cell r="H505">
            <v>1.15845024585724</v>
          </cell>
        </row>
        <row r="525">
          <cell r="F525">
            <v>9.00267028808594</v>
          </cell>
        </row>
        <row r="525">
          <cell r="H525">
            <v>1.46533024311066</v>
          </cell>
        </row>
        <row r="528">
          <cell r="F528">
            <v>0</v>
          </cell>
        </row>
        <row r="528">
          <cell r="H528">
            <v>0</v>
          </cell>
        </row>
      </sheetData>
    </sheetDataSet>
  </externalBook>
</externalLink>
</file>

<file path=xl/externalLinks/externalLink108.xml><?xml version="1.0" encoding="utf-8"?>
<externalLink xmlns="http://schemas.openxmlformats.org/spreadsheetml/2006/main">
  <externalBook xmlns:r="http://schemas.openxmlformats.org/officeDocument/2006/relationships" r:id="rId1">
    <sheetNames>
      <sheetName val="Total Value Added Multipliers"/>
    </sheetNames>
    <sheetDataSet>
      <sheetData sheetId="0">
        <row r="60">
          <cell r="F60">
            <v>0.647006034851074</v>
          </cell>
        </row>
        <row r="60">
          <cell r="H60">
            <v>1.32540321350098</v>
          </cell>
        </row>
        <row r="66">
          <cell r="F66">
            <v>0.610728323459625</v>
          </cell>
        </row>
        <row r="66">
          <cell r="H66">
            <v>1.34109842777252</v>
          </cell>
        </row>
        <row r="397">
          <cell r="F397">
            <v>0.959508180618286</v>
          </cell>
        </row>
        <row r="397">
          <cell r="H397">
            <v>1.53193759918213</v>
          </cell>
        </row>
        <row r="407">
          <cell r="F407">
            <v>0.871259689331055</v>
          </cell>
        </row>
        <row r="407">
          <cell r="H407">
            <v>1.42963111400604</v>
          </cell>
        </row>
        <row r="408">
          <cell r="F408">
            <v>0.867554903030396</v>
          </cell>
        </row>
        <row r="408">
          <cell r="H408">
            <v>1.45341801643372</v>
          </cell>
        </row>
        <row r="501">
          <cell r="F501">
            <v>0.71169513463974</v>
          </cell>
        </row>
        <row r="501">
          <cell r="H501">
            <v>1.37361216545105</v>
          </cell>
        </row>
        <row r="503">
          <cell r="F503">
            <v>0.668458700180054</v>
          </cell>
        </row>
        <row r="503">
          <cell r="H503">
            <v>1.35677778720856</v>
          </cell>
        </row>
        <row r="504">
          <cell r="F504">
            <v>0.84643942117691</v>
          </cell>
        </row>
        <row r="504">
          <cell r="H504">
            <v>1.24068796634674</v>
          </cell>
        </row>
        <row r="505">
          <cell r="F505">
            <v>0.642824769020081</v>
          </cell>
        </row>
        <row r="505">
          <cell r="H505">
            <v>1.3213427066803</v>
          </cell>
        </row>
        <row r="525">
          <cell r="F525">
            <v>0.803395867347717</v>
          </cell>
        </row>
        <row r="525">
          <cell r="H525">
            <v>1.34227120876312</v>
          </cell>
        </row>
        <row r="528">
          <cell r="F528">
            <v>0</v>
          </cell>
        </row>
        <row r="528">
          <cell r="H528">
            <v>0</v>
          </cell>
        </row>
      </sheetData>
    </sheetDataSet>
  </externalBook>
</externalLink>
</file>

<file path=xl/externalLinks/externalLink109.xml><?xml version="1.0" encoding="utf-8"?>
<externalLink xmlns="http://schemas.openxmlformats.org/spreadsheetml/2006/main">
  <externalBook xmlns:r="http://schemas.openxmlformats.org/officeDocument/2006/relationships" r:id="rId1">
    <sheetNames>
      <sheetName val="Labor Income Multipliers"/>
    </sheetNames>
    <sheetDataSet>
      <sheetData sheetId="0">
        <row r="60">
          <cell r="F60">
            <v>0.571896314620972</v>
          </cell>
        </row>
        <row r="60">
          <cell r="H60">
            <v>1.20068943500519</v>
          </cell>
        </row>
        <row r="66">
          <cell r="F66">
            <v>0.547550976276398</v>
          </cell>
        </row>
        <row r="66">
          <cell r="H66">
            <v>1.21639800071716</v>
          </cell>
        </row>
        <row r="397">
          <cell r="F397">
            <v>0.436990141868591</v>
          </cell>
        </row>
        <row r="397">
          <cell r="H397">
            <v>2.19905066490173</v>
          </cell>
        </row>
        <row r="407">
          <cell r="F407">
            <v>0.653557181358337</v>
          </cell>
        </row>
        <row r="407">
          <cell r="H407">
            <v>1.3211841583252</v>
          </cell>
        </row>
        <row r="408">
          <cell r="F408">
            <v>0.773402333259583</v>
          </cell>
        </row>
        <row r="408">
          <cell r="H408">
            <v>1.23936128616333</v>
          </cell>
        </row>
        <row r="501">
          <cell r="F501">
            <v>0.434738725423813</v>
          </cell>
        </row>
        <row r="501">
          <cell r="H501">
            <v>1.42684364318848</v>
          </cell>
        </row>
        <row r="503">
          <cell r="F503">
            <v>0.563850462436676</v>
          </cell>
        </row>
        <row r="503">
          <cell r="H503">
            <v>1.22035622596741</v>
          </cell>
        </row>
        <row r="504">
          <cell r="F504">
            <v>0.587163865566254</v>
          </cell>
        </row>
        <row r="504">
          <cell r="H504">
            <v>1.19056737422943</v>
          </cell>
        </row>
        <row r="505">
          <cell r="F505">
            <v>0.475370466709137</v>
          </cell>
        </row>
        <row r="505">
          <cell r="H505">
            <v>1.22668397426605</v>
          </cell>
        </row>
        <row r="525">
          <cell r="F525">
            <v>0.776129007339478</v>
          </cell>
        </row>
        <row r="525">
          <cell r="H525">
            <v>1.21838569641113</v>
          </cell>
        </row>
        <row r="528">
          <cell r="F528">
            <v>0</v>
          </cell>
        </row>
        <row r="528">
          <cell r="H528">
            <v>0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Output Multipliers"/>
    </sheetNames>
    <sheetDataSet>
      <sheetData sheetId="0">
        <row r="60">
          <cell r="F60">
            <v>1.70074844360352</v>
          </cell>
        </row>
        <row r="66">
          <cell r="F66">
            <v>1.75027585029602</v>
          </cell>
        </row>
        <row r="397">
          <cell r="F397">
            <v>1.78632938861847</v>
          </cell>
        </row>
        <row r="407">
          <cell r="F407">
            <v>1.88800323009491</v>
          </cell>
        </row>
        <row r="408">
          <cell r="F408">
            <v>1.89365577697754</v>
          </cell>
        </row>
        <row r="501">
          <cell r="F501">
            <v>1.77545499801636</v>
          </cell>
        </row>
        <row r="503">
          <cell r="F503">
            <v>1.7691764831543</v>
          </cell>
        </row>
        <row r="504">
          <cell r="F504">
            <v>1.64853370189667</v>
          </cell>
        </row>
        <row r="505">
          <cell r="F505">
            <v>1.7045567035675</v>
          </cell>
        </row>
        <row r="525">
          <cell r="F525">
            <v>1.84565448760986</v>
          </cell>
        </row>
        <row r="528">
          <cell r="F528">
            <v>0</v>
          </cell>
        </row>
      </sheetData>
    </sheetDataSet>
  </externalBook>
</externalLink>
</file>

<file path=xl/externalLinks/externalLink110.xml><?xml version="1.0" encoding="utf-8"?>
<externalLink xmlns="http://schemas.openxmlformats.org/spreadsheetml/2006/main">
  <externalBook xmlns:r="http://schemas.openxmlformats.org/officeDocument/2006/relationships" r:id="rId1">
    <sheetNames>
      <sheetName val="Tax on Production and Imports M"/>
    </sheetNames>
    <sheetDataSet>
      <sheetData sheetId="0">
        <row r="60">
          <cell r="F60">
            <v>0.0168915633112192</v>
          </cell>
        </row>
        <row r="60">
          <cell r="H60">
            <v>2.94167566299438</v>
          </cell>
        </row>
        <row r="66">
          <cell r="F66">
            <v>0.0142985470592976</v>
          </cell>
        </row>
        <row r="66">
          <cell r="H66">
            <v>3.09025478363037</v>
          </cell>
        </row>
        <row r="397">
          <cell r="F397">
            <v>0.302637726068497</v>
          </cell>
        </row>
        <row r="397">
          <cell r="H397">
            <v>1.03414583206177</v>
          </cell>
        </row>
        <row r="407">
          <cell r="F407">
            <v>0.0549657009541988</v>
          </cell>
        </row>
        <row r="407">
          <cell r="H407">
            <v>1.24443542957306</v>
          </cell>
        </row>
        <row r="408">
          <cell r="F408">
            <v>0.0445096604526043</v>
          </cell>
        </row>
        <row r="408">
          <cell r="H408">
            <v>1.47759163379669</v>
          </cell>
        </row>
        <row r="501">
          <cell r="F501">
            <v>0.0415033027529717</v>
          </cell>
        </row>
        <row r="501">
          <cell r="H501">
            <v>1.26524949073792</v>
          </cell>
        </row>
        <row r="503">
          <cell r="F503">
            <v>0.0264689512550831</v>
          </cell>
        </row>
        <row r="503">
          <cell r="H503">
            <v>1.67371368408203</v>
          </cell>
        </row>
        <row r="504">
          <cell r="F504">
            <v>0.0230292212218046</v>
          </cell>
        </row>
        <row r="504">
          <cell r="H504">
            <v>1.75110280513763</v>
          </cell>
        </row>
        <row r="505">
          <cell r="F505">
            <v>0.0241651702672243</v>
          </cell>
        </row>
        <row r="505">
          <cell r="H505">
            <v>1.6339602470398</v>
          </cell>
        </row>
        <row r="525">
          <cell r="F525">
            <v>-0.0174581427127123</v>
          </cell>
        </row>
        <row r="525">
          <cell r="H525">
            <v>0</v>
          </cell>
        </row>
        <row r="528">
          <cell r="F528">
            <v>0</v>
          </cell>
        </row>
        <row r="528">
          <cell r="H528">
            <v>0</v>
          </cell>
        </row>
      </sheetData>
    </sheetDataSet>
  </externalBook>
</externalLink>
</file>

<file path=xl/externalLinks/externalLink111.xml><?xml version="1.0" encoding="utf-8"?>
<externalLink xmlns="http://schemas.openxmlformats.org/spreadsheetml/2006/main">
  <externalBook xmlns:r="http://schemas.openxmlformats.org/officeDocument/2006/relationships" r:id="rId1">
    <sheetNames>
      <sheetName val="Output Multipliers"/>
    </sheetNames>
    <sheetDataSet>
      <sheetData sheetId="0">
        <row r="60">
          <cell r="F60">
            <v>1.18015539646149</v>
          </cell>
        </row>
        <row r="66">
          <cell r="F66">
            <v>1.17289161682129</v>
          </cell>
        </row>
        <row r="397">
          <cell r="F397">
            <v>1.30927634239197</v>
          </cell>
        </row>
        <row r="407">
          <cell r="F407">
            <v>1.25871658325195</v>
          </cell>
        </row>
        <row r="408">
          <cell r="F408">
            <v>1.14054620265961</v>
          </cell>
        </row>
        <row r="501">
          <cell r="F501">
            <v>1.15693497657776</v>
          </cell>
        </row>
        <row r="503">
          <cell r="F503">
            <v>1.11481714248657</v>
          </cell>
        </row>
        <row r="504">
          <cell r="F504">
            <v>1.11962878704071</v>
          </cell>
        </row>
        <row r="505">
          <cell r="F505">
            <v>1.10290539264679</v>
          </cell>
        </row>
        <row r="525">
          <cell r="F525">
            <v>0</v>
          </cell>
        </row>
        <row r="528">
          <cell r="F528">
            <v>0</v>
          </cell>
        </row>
      </sheetData>
    </sheetDataSet>
  </externalBook>
</externalLink>
</file>

<file path=xl/externalLinks/externalLink112.xml><?xml version="1.0" encoding="utf-8"?>
<externalLink xmlns="http://schemas.openxmlformats.org/spreadsheetml/2006/main">
  <externalBook xmlns:r="http://schemas.openxmlformats.org/officeDocument/2006/relationships" r:id="rId1">
    <sheetNames>
      <sheetName val="Employment Multipliers"/>
    </sheetNames>
    <sheetDataSet>
      <sheetData sheetId="0">
        <row r="60">
          <cell r="F60">
            <v>5.66644096374512</v>
          </cell>
        </row>
        <row r="60">
          <cell r="H60">
            <v>1.36564433574677</v>
          </cell>
        </row>
        <row r="66">
          <cell r="F66">
            <v>5.29728317260742</v>
          </cell>
        </row>
        <row r="66">
          <cell r="H66">
            <v>1.41872847080231</v>
          </cell>
        </row>
        <row r="397">
          <cell r="F397">
            <v>8.22376441955566</v>
          </cell>
        </row>
        <row r="397">
          <cell r="H397">
            <v>1.48007583618164</v>
          </cell>
        </row>
        <row r="407">
          <cell r="F407">
            <v>10.4232158660889</v>
          </cell>
        </row>
        <row r="407">
          <cell r="H407">
            <v>1.2451263666153</v>
          </cell>
        </row>
        <row r="408">
          <cell r="F408">
            <v>25.0890102386475</v>
          </cell>
        </row>
        <row r="408">
          <cell r="H408">
            <v>1.0467494726181</v>
          </cell>
        </row>
        <row r="501">
          <cell r="F501">
            <v>14.8786563873291</v>
          </cell>
        </row>
        <row r="501">
          <cell r="H501">
            <v>1.10545992851257</v>
          </cell>
        </row>
        <row r="503">
          <cell r="F503">
            <v>21.6071376800537</v>
          </cell>
        </row>
        <row r="503">
          <cell r="H503">
            <v>1.04261493682861</v>
          </cell>
        </row>
        <row r="504">
          <cell r="F504">
            <v>14.6011428833008</v>
          </cell>
        </row>
        <row r="504">
          <cell r="H504">
            <v>1.07081687450409</v>
          </cell>
        </row>
        <row r="505">
          <cell r="F505">
            <v>11.815975189209</v>
          </cell>
        </row>
        <row r="505">
          <cell r="H505">
            <v>1.07241261005402</v>
          </cell>
        </row>
        <row r="525">
          <cell r="F525">
            <v>0</v>
          </cell>
        </row>
        <row r="525">
          <cell r="H525">
            <v>0</v>
          </cell>
        </row>
        <row r="528">
          <cell r="F528">
            <v>0</v>
          </cell>
        </row>
        <row r="528">
          <cell r="H528">
            <v>0</v>
          </cell>
        </row>
      </sheetData>
    </sheetDataSet>
  </externalBook>
</externalLink>
</file>

<file path=xl/externalLinks/externalLink113.xml><?xml version="1.0" encoding="utf-8"?>
<externalLink xmlns="http://schemas.openxmlformats.org/spreadsheetml/2006/main">
  <externalBook xmlns:r="http://schemas.openxmlformats.org/officeDocument/2006/relationships" r:id="rId1">
    <sheetNames>
      <sheetName val="Total Value Added Multipliers"/>
    </sheetNames>
    <sheetDataSet>
      <sheetData sheetId="0">
        <row r="60">
          <cell r="F60">
            <v>0.71782374382019</v>
          </cell>
        </row>
        <row r="60">
          <cell r="H60">
            <v>1.19216823577881</v>
          </cell>
        </row>
        <row r="66">
          <cell r="F66">
            <v>0.714591085910797</v>
          </cell>
        </row>
        <row r="66">
          <cell r="H66">
            <v>1.18535006046295</v>
          </cell>
        </row>
        <row r="397">
          <cell r="F397">
            <v>0.795383214950562</v>
          </cell>
        </row>
        <row r="397">
          <cell r="H397">
            <v>1.41581702232361</v>
          </cell>
        </row>
        <row r="407">
          <cell r="F407">
            <v>0.94925594329834</v>
          </cell>
        </row>
        <row r="407">
          <cell r="H407">
            <v>1.22214043140411</v>
          </cell>
        </row>
        <row r="408">
          <cell r="F408">
            <v>0.757419764995575</v>
          </cell>
        </row>
        <row r="408">
          <cell r="H408">
            <v>1.14017415046692</v>
          </cell>
        </row>
        <row r="501">
          <cell r="F501">
            <v>0.634867191314697</v>
          </cell>
        </row>
        <row r="501">
          <cell r="H501">
            <v>1.18937599658966</v>
          </cell>
        </row>
        <row r="503">
          <cell r="F503">
            <v>0.59783411026001</v>
          </cell>
        </row>
        <row r="503">
          <cell r="H503">
            <v>1.14995920658112</v>
          </cell>
        </row>
        <row r="504">
          <cell r="F504">
            <v>0.801559507846832</v>
          </cell>
        </row>
        <row r="504">
          <cell r="H504">
            <v>1.11149215698242</v>
          </cell>
        </row>
        <row r="505">
          <cell r="F505">
            <v>0.60772168636322</v>
          </cell>
        </row>
        <row r="505">
          <cell r="H505">
            <v>1.12774741649628</v>
          </cell>
        </row>
        <row r="525">
          <cell r="F525">
            <v>0</v>
          </cell>
        </row>
        <row r="525">
          <cell r="H525">
            <v>0</v>
          </cell>
        </row>
        <row r="528">
          <cell r="F528">
            <v>0</v>
          </cell>
        </row>
        <row r="528">
          <cell r="H528">
            <v>0</v>
          </cell>
        </row>
      </sheetData>
    </sheetDataSet>
  </externalBook>
</externalLink>
</file>

<file path=xl/externalLinks/externalLink114.xml><?xml version="1.0" encoding="utf-8"?>
<externalLink xmlns="http://schemas.openxmlformats.org/spreadsheetml/2006/main">
  <externalBook xmlns:r="http://schemas.openxmlformats.org/officeDocument/2006/relationships" r:id="rId1">
    <sheetNames>
      <sheetName val="Labor Income Multipliers"/>
    </sheetNames>
    <sheetDataSet>
      <sheetData sheetId="0">
        <row r="60">
          <cell r="F60">
            <v>0.653696179389954</v>
          </cell>
        </row>
        <row r="60">
          <cell r="H60">
            <v>1.10253381729126</v>
          </cell>
        </row>
        <row r="66">
          <cell r="F66">
            <v>0.660362958908081</v>
          </cell>
        </row>
        <row r="66">
          <cell r="H66">
            <v>1.1024022102356</v>
          </cell>
        </row>
        <row r="397">
          <cell r="F397">
            <v>0.242969900369644</v>
          </cell>
        </row>
        <row r="397">
          <cell r="H397">
            <v>4.0298867225647</v>
          </cell>
        </row>
        <row r="407">
          <cell r="F407">
            <v>0.847792029380798</v>
          </cell>
        </row>
        <row r="407">
          <cell r="H407">
            <v>1.12818574905396</v>
          </cell>
        </row>
        <row r="408">
          <cell r="F408">
            <v>0.741853475570679</v>
          </cell>
        </row>
        <row r="408">
          <cell r="H408">
            <v>1.08001351356506</v>
          </cell>
        </row>
        <row r="501">
          <cell r="F501">
            <v>0.394232541322708</v>
          </cell>
        </row>
        <row r="501">
          <cell r="H501">
            <v>1.20455396175385</v>
          </cell>
        </row>
        <row r="503">
          <cell r="F503">
            <v>0.52810275554657</v>
          </cell>
        </row>
        <row r="503">
          <cell r="H503">
            <v>1.075843334198</v>
          </cell>
        </row>
        <row r="504">
          <cell r="F504">
            <v>0.595670461654663</v>
          </cell>
        </row>
        <row r="504">
          <cell r="H504">
            <v>1.07277953624725</v>
          </cell>
        </row>
        <row r="505">
          <cell r="F505">
            <v>0.485154837369919</v>
          </cell>
        </row>
        <row r="505">
          <cell r="H505">
            <v>1.07810044288635</v>
          </cell>
        </row>
        <row r="525">
          <cell r="F525">
            <v>0</v>
          </cell>
        </row>
        <row r="525">
          <cell r="H525">
            <v>0</v>
          </cell>
        </row>
        <row r="528">
          <cell r="F528">
            <v>0</v>
          </cell>
        </row>
        <row r="528">
          <cell r="H528">
            <v>0</v>
          </cell>
        </row>
      </sheetData>
    </sheetDataSet>
  </externalBook>
</externalLink>
</file>

<file path=xl/externalLinks/externalLink115.xml><?xml version="1.0" encoding="utf-8"?>
<externalLink xmlns="http://schemas.openxmlformats.org/spreadsheetml/2006/main">
  <externalBook xmlns:r="http://schemas.openxmlformats.org/officeDocument/2006/relationships" r:id="rId1">
    <sheetNames>
      <sheetName val="Tax on Production and Imports M"/>
    </sheetNames>
    <sheetDataSet>
      <sheetData sheetId="0">
        <row r="60">
          <cell r="F60">
            <v>0.0188350565731525</v>
          </cell>
        </row>
        <row r="60">
          <cell r="H60">
            <v>4.21960306167603</v>
          </cell>
        </row>
        <row r="66">
          <cell r="F66">
            <v>0.0147113502025604</v>
          </cell>
        </row>
        <row r="66">
          <cell r="H66">
            <v>4.35998821258545</v>
          </cell>
        </row>
        <row r="397">
          <cell r="F397">
            <v>0.354451507329941</v>
          </cell>
        </row>
        <row r="397">
          <cell r="H397">
            <v>1.03278088569641</v>
          </cell>
        </row>
        <row r="407">
          <cell r="F407">
            <v>0.0392967574298382</v>
          </cell>
        </row>
        <row r="407">
          <cell r="H407">
            <v>1.55624759197235</v>
          </cell>
        </row>
        <row r="408">
          <cell r="F408">
            <v>0.0332604572176933</v>
          </cell>
        </row>
        <row r="408">
          <cell r="H408">
            <v>1.32582128047943</v>
          </cell>
        </row>
        <row r="501">
          <cell r="F501">
            <v>0.038276981562376</v>
          </cell>
        </row>
        <row r="501">
          <cell r="H501">
            <v>1.20609438419342</v>
          </cell>
        </row>
        <row r="503">
          <cell r="F503">
            <v>0.0228052213788033</v>
          </cell>
        </row>
        <row r="503">
          <cell r="H503">
            <v>1.52371871471405</v>
          </cell>
        </row>
        <row r="504">
          <cell r="F504">
            <v>0.0191598683595657</v>
          </cell>
        </row>
        <row r="504">
          <cell r="H504">
            <v>1.66024267673492</v>
          </cell>
        </row>
        <row r="505">
          <cell r="F505">
            <v>0.0212675519287586</v>
          </cell>
        </row>
        <row r="505">
          <cell r="H505">
            <v>1.60140800476074</v>
          </cell>
        </row>
        <row r="525">
          <cell r="F525">
            <v>0</v>
          </cell>
        </row>
        <row r="525">
          <cell r="H525">
            <v>0</v>
          </cell>
        </row>
        <row r="528">
          <cell r="F528">
            <v>0</v>
          </cell>
        </row>
        <row r="528">
          <cell r="H528">
            <v>0</v>
          </cell>
        </row>
      </sheetData>
    </sheetDataSet>
  </externalBook>
</externalLink>
</file>

<file path=xl/externalLinks/externalLink116.xml><?xml version="1.0" encoding="utf-8"?>
<externalLink xmlns="http://schemas.openxmlformats.org/spreadsheetml/2006/main">
  <externalBook xmlns:r="http://schemas.openxmlformats.org/officeDocument/2006/relationships" r:id="rId1">
    <sheetNames>
      <sheetName val="Output Multipliers"/>
    </sheetNames>
    <sheetDataSet>
      <sheetData sheetId="0">
        <row r="60">
          <cell r="F60">
            <v>1.33323562145233</v>
          </cell>
        </row>
        <row r="66">
          <cell r="F66">
            <v>1.35713291168213</v>
          </cell>
        </row>
        <row r="397">
          <cell r="F397">
            <v>1.41987538337708</v>
          </cell>
        </row>
        <row r="407">
          <cell r="F407">
            <v>1.36358523368835</v>
          </cell>
        </row>
        <row r="408">
          <cell r="F408">
            <v>1.40235066413879</v>
          </cell>
        </row>
        <row r="501">
          <cell r="F501">
            <v>1.31607794761658</v>
          </cell>
        </row>
        <row r="503">
          <cell r="F503">
            <v>1.29718232154846</v>
          </cell>
        </row>
        <row r="504">
          <cell r="F504">
            <v>1.26766395568848</v>
          </cell>
        </row>
        <row r="505">
          <cell r="F505">
            <v>1.24131786823273</v>
          </cell>
        </row>
        <row r="525">
          <cell r="F525">
            <v>0</v>
          </cell>
        </row>
        <row r="528">
          <cell r="F528">
            <v>0</v>
          </cell>
        </row>
      </sheetData>
    </sheetDataSet>
  </externalBook>
</externalLink>
</file>

<file path=xl/externalLinks/externalLink117.xml><?xml version="1.0" encoding="utf-8"?>
<externalLink xmlns="http://schemas.openxmlformats.org/spreadsheetml/2006/main">
  <externalBook xmlns:r="http://schemas.openxmlformats.org/officeDocument/2006/relationships" r:id="rId1">
    <sheetNames>
      <sheetName val="Employment Multipliers"/>
    </sheetNames>
    <sheetDataSet>
      <sheetData sheetId="0">
        <row r="60">
          <cell r="F60">
            <v>9.12364482879639</v>
          </cell>
        </row>
        <row r="60">
          <cell r="H60">
            <v>1.37975859642029</v>
          </cell>
        </row>
        <row r="66">
          <cell r="F66">
            <v>8.94356918334961</v>
          </cell>
        </row>
        <row r="66">
          <cell r="H66">
            <v>1.50195670127869</v>
          </cell>
        </row>
        <row r="397">
          <cell r="F397">
            <v>8.12900161743164</v>
          </cell>
        </row>
        <row r="397">
          <cell r="H397">
            <v>1.74279975891113</v>
          </cell>
        </row>
        <row r="407">
          <cell r="F407">
            <v>20.7970008850098</v>
          </cell>
        </row>
        <row r="407">
          <cell r="H407">
            <v>1.1431702375412</v>
          </cell>
        </row>
        <row r="408">
          <cell r="F408">
            <v>32.0111465454102</v>
          </cell>
        </row>
        <row r="408">
          <cell r="H408">
            <v>1.10050415992737</v>
          </cell>
        </row>
        <row r="501">
          <cell r="F501">
            <v>17.0092658996582</v>
          </cell>
        </row>
        <row r="501">
          <cell r="H501">
            <v>1.16310298442841</v>
          </cell>
        </row>
        <row r="503">
          <cell r="F503">
            <v>22.5390567779541</v>
          </cell>
        </row>
        <row r="503">
          <cell r="H503">
            <v>1.10179924964905</v>
          </cell>
        </row>
        <row r="504">
          <cell r="F504">
            <v>16.5106468200684</v>
          </cell>
        </row>
        <row r="504">
          <cell r="H504">
            <v>1.1327657699585</v>
          </cell>
        </row>
        <row r="505">
          <cell r="F505">
            <v>15.5297508239746</v>
          </cell>
        </row>
        <row r="505">
          <cell r="H505">
            <v>1.1218353509903</v>
          </cell>
        </row>
        <row r="525">
          <cell r="F525">
            <v>0</v>
          </cell>
        </row>
        <row r="525">
          <cell r="H525">
            <v>0</v>
          </cell>
        </row>
        <row r="528">
          <cell r="F528">
            <v>0</v>
          </cell>
        </row>
        <row r="528">
          <cell r="H528">
            <v>0</v>
          </cell>
        </row>
      </sheetData>
    </sheetDataSet>
  </externalBook>
</externalLink>
</file>

<file path=xl/externalLinks/externalLink118.xml><?xml version="1.0" encoding="utf-8"?>
<externalLink xmlns="http://schemas.openxmlformats.org/spreadsheetml/2006/main">
  <externalBook xmlns:r="http://schemas.openxmlformats.org/officeDocument/2006/relationships" r:id="rId1">
    <sheetNames>
      <sheetName val="Total Value Added Multipliers"/>
    </sheetNames>
    <sheetDataSet>
      <sheetData sheetId="0">
        <row r="60">
          <cell r="F60">
            <v>0.56561815738678</v>
          </cell>
        </row>
        <row r="60">
          <cell r="H60">
            <v>1.54577207565308</v>
          </cell>
        </row>
        <row r="66">
          <cell r="F66">
            <v>0.576163947582245</v>
          </cell>
        </row>
        <row r="66">
          <cell r="H66">
            <v>1.57147574424744</v>
          </cell>
        </row>
        <row r="397">
          <cell r="F397">
            <v>0.924920737743378</v>
          </cell>
        </row>
        <row r="397">
          <cell r="H397">
            <v>1.46317529678345</v>
          </cell>
        </row>
        <row r="407">
          <cell r="F407">
            <v>0.740869224071503</v>
          </cell>
        </row>
        <row r="407">
          <cell r="H407">
            <v>1.4392603635788</v>
          </cell>
        </row>
        <row r="408">
          <cell r="F408">
            <v>0.841455221176148</v>
          </cell>
        </row>
        <row r="408">
          <cell r="H408">
            <v>1.41993057727814</v>
          </cell>
        </row>
        <row r="501">
          <cell r="F501">
            <v>0.668210387229919</v>
          </cell>
        </row>
        <row r="501">
          <cell r="H501">
            <v>1.35420382022858</v>
          </cell>
        </row>
        <row r="503">
          <cell r="F503">
            <v>0.708833932876587</v>
          </cell>
        </row>
        <row r="503">
          <cell r="H503">
            <v>1.34741604328156</v>
          </cell>
        </row>
        <row r="504">
          <cell r="F504">
            <v>0.865978956222534</v>
          </cell>
        </row>
        <row r="504">
          <cell r="H504">
            <v>1.23370516300201</v>
          </cell>
        </row>
        <row r="505">
          <cell r="F505">
            <v>0.567941188812256</v>
          </cell>
        </row>
        <row r="505">
          <cell r="H505">
            <v>1.35014986991882</v>
          </cell>
        </row>
        <row r="525">
          <cell r="F525">
            <v>0</v>
          </cell>
        </row>
        <row r="525">
          <cell r="H525">
            <v>0</v>
          </cell>
        </row>
        <row r="528">
          <cell r="F528">
            <v>0</v>
          </cell>
        </row>
        <row r="528">
          <cell r="H528">
            <v>0</v>
          </cell>
        </row>
      </sheetData>
    </sheetDataSet>
  </externalBook>
</externalLink>
</file>

<file path=xl/externalLinks/externalLink119.xml><?xml version="1.0" encoding="utf-8"?>
<externalLink xmlns="http://schemas.openxmlformats.org/spreadsheetml/2006/main">
  <externalBook xmlns:r="http://schemas.openxmlformats.org/officeDocument/2006/relationships" r:id="rId1">
    <sheetNames>
      <sheetName val="Labor Income Multipliers"/>
    </sheetNames>
    <sheetDataSet>
      <sheetData sheetId="0">
        <row r="60">
          <cell r="F60">
            <v>0.445486515760422</v>
          </cell>
        </row>
        <row r="60">
          <cell r="H60">
            <v>1.26835644245148</v>
          </cell>
        </row>
        <row r="66">
          <cell r="F66">
            <v>0.487972855567932</v>
          </cell>
        </row>
        <row r="66">
          <cell r="H66">
            <v>1.35348773002625</v>
          </cell>
        </row>
        <row r="397">
          <cell r="F397">
            <v>0.399154514074326</v>
          </cell>
        </row>
        <row r="397">
          <cell r="H397">
            <v>1.89040911197662</v>
          </cell>
        </row>
        <row r="407">
          <cell r="F407">
            <v>0.471717059612274</v>
          </cell>
        </row>
        <row r="407">
          <cell r="H407">
            <v>1.26742124557495</v>
          </cell>
        </row>
        <row r="408">
          <cell r="F408">
            <v>0.726506471633911</v>
          </cell>
        </row>
        <row r="408">
          <cell r="H408">
            <v>1.17174863815308</v>
          </cell>
        </row>
        <row r="501">
          <cell r="F501">
            <v>0.364296793937683</v>
          </cell>
        </row>
        <row r="501">
          <cell r="H501">
            <v>1.35392737388611</v>
          </cell>
        </row>
        <row r="503">
          <cell r="F503">
            <v>0.576795935630798</v>
          </cell>
        </row>
        <row r="503">
          <cell r="H503">
            <v>1.15952324867249</v>
          </cell>
        </row>
        <row r="504">
          <cell r="F504">
            <v>0.597988784313202</v>
          </cell>
        </row>
        <row r="504">
          <cell r="H504">
            <v>1.13989555835724</v>
          </cell>
        </row>
        <row r="505">
          <cell r="F505">
            <v>0.371345102787018</v>
          </cell>
        </row>
        <row r="505">
          <cell r="H505">
            <v>1.20179665088654</v>
          </cell>
        </row>
        <row r="525">
          <cell r="F525">
            <v>0</v>
          </cell>
        </row>
        <row r="525">
          <cell r="H525">
            <v>0</v>
          </cell>
        </row>
        <row r="528">
          <cell r="F528">
            <v>0</v>
          </cell>
        </row>
        <row r="528">
          <cell r="H528">
            <v>0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Employment Multipliers"/>
    </sheetNames>
    <sheetDataSet>
      <sheetData sheetId="0">
        <row r="60">
          <cell r="F60">
            <v>9.38414192199707</v>
          </cell>
        </row>
        <row r="60">
          <cell r="H60">
            <v>2.02973961830139</v>
          </cell>
        </row>
        <row r="66">
          <cell r="F66">
            <v>9.42956638336182</v>
          </cell>
        </row>
        <row r="66">
          <cell r="H66">
            <v>2.16063523292542</v>
          </cell>
        </row>
        <row r="397">
          <cell r="F397">
            <v>9.30100250244141</v>
          </cell>
        </row>
        <row r="397">
          <cell r="H397">
            <v>2.33700942993164</v>
          </cell>
        </row>
        <row r="407">
          <cell r="F407">
            <v>19.7095851898193</v>
          </cell>
        </row>
        <row r="407">
          <cell r="H407">
            <v>1.40117609500885</v>
          </cell>
        </row>
        <row r="408">
          <cell r="F408">
            <v>29.9479999542236</v>
          </cell>
        </row>
        <row r="408">
          <cell r="H408">
            <v>1.24633324146271</v>
          </cell>
        </row>
        <row r="501">
          <cell r="F501">
            <v>17.9075946807861</v>
          </cell>
        </row>
        <row r="501">
          <cell r="H501">
            <v>1.42561304569244</v>
          </cell>
        </row>
        <row r="503">
          <cell r="F503">
            <v>23.5740432739258</v>
          </cell>
        </row>
        <row r="503">
          <cell r="H503">
            <v>1.26181328296661</v>
          </cell>
        </row>
        <row r="504">
          <cell r="F504">
            <v>19.5488739013672</v>
          </cell>
        </row>
        <row r="504">
          <cell r="H504">
            <v>1.27607774734497</v>
          </cell>
        </row>
        <row r="505">
          <cell r="F505">
            <v>15.4069795608521</v>
          </cell>
        </row>
        <row r="505">
          <cell r="H505">
            <v>1.39198160171509</v>
          </cell>
        </row>
        <row r="525">
          <cell r="F525">
            <v>10.5675039291382</v>
          </cell>
        </row>
        <row r="525">
          <cell r="H525">
            <v>2.07690787315369</v>
          </cell>
        </row>
        <row r="528">
          <cell r="F528">
            <v>0</v>
          </cell>
        </row>
        <row r="528">
          <cell r="H528">
            <v>0</v>
          </cell>
        </row>
      </sheetData>
    </sheetDataSet>
  </externalBook>
</externalLink>
</file>

<file path=xl/externalLinks/externalLink120.xml><?xml version="1.0" encoding="utf-8"?>
<externalLink xmlns="http://schemas.openxmlformats.org/spreadsheetml/2006/main">
  <externalBook xmlns:r="http://schemas.openxmlformats.org/officeDocument/2006/relationships" r:id="rId1">
    <sheetNames>
      <sheetName val="Tax on Production and Imports M"/>
    </sheetNames>
    <sheetDataSet>
      <sheetData sheetId="0">
        <row r="60">
          <cell r="F60">
            <v>0.0173395313322544</v>
          </cell>
        </row>
        <row r="60">
          <cell r="H60">
            <v>2.4375274181366</v>
          </cell>
        </row>
        <row r="66">
          <cell r="F66">
            <v>0.0171322897076607</v>
          </cell>
        </row>
        <row r="66">
          <cell r="H66">
            <v>3.18382096290588</v>
          </cell>
        </row>
        <row r="397">
          <cell r="F397">
            <v>0.298126697540283</v>
          </cell>
        </row>
        <row r="397">
          <cell r="H397">
            <v>1.03478276729584</v>
          </cell>
        </row>
        <row r="407">
          <cell r="F407">
            <v>0.0667465180158615</v>
          </cell>
        </row>
        <row r="407">
          <cell r="H407">
            <v>1.21632349491119</v>
          </cell>
        </row>
        <row r="408">
          <cell r="F408">
            <v>0.0454443171620369</v>
          </cell>
        </row>
        <row r="408">
          <cell r="H408">
            <v>1.49268305301666</v>
          </cell>
        </row>
        <row r="501">
          <cell r="F501">
            <v>0.0438819564878941</v>
          </cell>
        </row>
        <row r="501">
          <cell r="H501">
            <v>1.27257370948792</v>
          </cell>
        </row>
        <row r="503">
          <cell r="F503">
            <v>0.0260262619704008</v>
          </cell>
        </row>
        <row r="503">
          <cell r="H503">
            <v>1.76166093349457</v>
          </cell>
        </row>
        <row r="504">
          <cell r="F504">
            <v>0.0228807721287012</v>
          </cell>
        </row>
        <row r="504">
          <cell r="H504">
            <v>1.85480129718781</v>
          </cell>
        </row>
        <row r="505">
          <cell r="F505">
            <v>0.0258644185960293</v>
          </cell>
        </row>
        <row r="505">
          <cell r="H505">
            <v>1.55009937286377</v>
          </cell>
        </row>
        <row r="525">
          <cell r="F525">
            <v>0</v>
          </cell>
        </row>
        <row r="525">
          <cell r="H525">
            <v>0</v>
          </cell>
        </row>
        <row r="528">
          <cell r="F528">
            <v>0</v>
          </cell>
        </row>
        <row r="528">
          <cell r="H528">
            <v>0</v>
          </cell>
        </row>
      </sheetData>
    </sheetDataSet>
  </externalBook>
</externalLink>
</file>

<file path=xl/externalLinks/externalLink121.xml><?xml version="1.0" encoding="utf-8"?>
<externalLink xmlns="http://schemas.openxmlformats.org/spreadsheetml/2006/main">
  <externalBook xmlns:r="http://schemas.openxmlformats.org/officeDocument/2006/relationships" r:id="rId1">
    <sheetNames>
      <sheetName val="Output Multipliers"/>
    </sheetNames>
    <sheetDataSet>
      <sheetData sheetId="0">
        <row r="60">
          <cell r="F60">
            <v>1.34653842449188</v>
          </cell>
        </row>
        <row r="66">
          <cell r="F66">
            <v>1.4397736787796</v>
          </cell>
        </row>
        <row r="397">
          <cell r="F397">
            <v>1.43255233764648</v>
          </cell>
        </row>
        <row r="407">
          <cell r="F407">
            <v>1.43833827972412</v>
          </cell>
        </row>
        <row r="408">
          <cell r="F408">
            <v>1.46805727481842</v>
          </cell>
        </row>
        <row r="501">
          <cell r="F501">
            <v>1.32407307624817</v>
          </cell>
        </row>
        <row r="503">
          <cell r="F503">
            <v>1.35131728649139</v>
          </cell>
        </row>
        <row r="504">
          <cell r="F504">
            <v>1.29019510746002</v>
          </cell>
        </row>
        <row r="505">
          <cell r="F505">
            <v>1.29484713077545</v>
          </cell>
        </row>
        <row r="525">
          <cell r="F525">
            <v>1.3922131061554</v>
          </cell>
        </row>
        <row r="528">
          <cell r="F528">
            <v>0</v>
          </cell>
        </row>
      </sheetData>
    </sheetDataSet>
  </externalBook>
</externalLink>
</file>

<file path=xl/externalLinks/externalLink122.xml><?xml version="1.0" encoding="utf-8"?>
<externalLink xmlns="http://schemas.openxmlformats.org/spreadsheetml/2006/main">
  <externalBook xmlns:r="http://schemas.openxmlformats.org/officeDocument/2006/relationships" r:id="rId1">
    <sheetNames>
      <sheetName val="Employment Multipliers"/>
    </sheetNames>
    <sheetDataSet>
      <sheetData sheetId="0">
        <row r="60">
          <cell r="F60">
            <v>8.32823181152344</v>
          </cell>
        </row>
        <row r="60">
          <cell r="H60">
            <v>1.41535043716431</v>
          </cell>
        </row>
        <row r="66">
          <cell r="F66">
            <v>8.32156562805176</v>
          </cell>
        </row>
        <row r="66">
          <cell r="H66">
            <v>1.51534938812256</v>
          </cell>
        </row>
        <row r="397">
          <cell r="F397">
            <v>8.83325958251953</v>
          </cell>
        </row>
        <row r="397">
          <cell r="H397">
            <v>1.59772658348084</v>
          </cell>
        </row>
        <row r="407">
          <cell r="F407">
            <v>17.5618438720703</v>
          </cell>
        </row>
        <row r="407">
          <cell r="H407">
            <v>1.21423423290253</v>
          </cell>
        </row>
        <row r="408">
          <cell r="F408">
            <v>37.6970405578613</v>
          </cell>
        </row>
        <row r="408">
          <cell r="H408">
            <v>1.09782898426056</v>
          </cell>
        </row>
        <row r="501">
          <cell r="F501">
            <v>16.139518737793</v>
          </cell>
        </row>
        <row r="501">
          <cell r="H501">
            <v>1.18543088436127</v>
          </cell>
        </row>
        <row r="503">
          <cell r="F503">
            <v>26.1438846588135</v>
          </cell>
        </row>
        <row r="503">
          <cell r="H503">
            <v>1.10292482376099</v>
          </cell>
        </row>
        <row r="504">
          <cell r="F504">
            <v>17.9867153167725</v>
          </cell>
        </row>
        <row r="504">
          <cell r="H504">
            <v>1.13481271266937</v>
          </cell>
        </row>
        <row r="505">
          <cell r="F505">
            <v>15.6161785125732</v>
          </cell>
        </row>
        <row r="505">
          <cell r="H505">
            <v>1.16087126731873</v>
          </cell>
        </row>
        <row r="525">
          <cell r="F525">
            <v>9.80152893066406</v>
          </cell>
        </row>
        <row r="525">
          <cell r="H525">
            <v>1.37806129455566</v>
          </cell>
        </row>
        <row r="528">
          <cell r="F528">
            <v>0</v>
          </cell>
        </row>
        <row r="528">
          <cell r="H528">
            <v>0</v>
          </cell>
        </row>
      </sheetData>
    </sheetDataSet>
  </externalBook>
</externalLink>
</file>

<file path=xl/externalLinks/externalLink123.xml><?xml version="1.0" encoding="utf-8"?>
<externalLink xmlns="http://schemas.openxmlformats.org/spreadsheetml/2006/main">
  <externalBook xmlns:r="http://schemas.openxmlformats.org/officeDocument/2006/relationships" r:id="rId1">
    <sheetNames>
      <sheetName val="Total Value Added Multipliers"/>
    </sheetNames>
    <sheetDataSet>
      <sheetData sheetId="0">
        <row r="60">
          <cell r="F60">
            <v>0.6185702085495</v>
          </cell>
        </row>
        <row r="60">
          <cell r="H60">
            <v>1.41955637931824</v>
          </cell>
        </row>
        <row r="66">
          <cell r="F66">
            <v>0.62211799621582</v>
          </cell>
        </row>
        <row r="66">
          <cell r="H66">
            <v>1.49585068225861</v>
          </cell>
        </row>
        <row r="397">
          <cell r="F397">
            <v>0.857219219207764</v>
          </cell>
        </row>
        <row r="397">
          <cell r="H397">
            <v>1.51998329162598</v>
          </cell>
        </row>
        <row r="407">
          <cell r="F407">
            <v>0.885426819324493</v>
          </cell>
        </row>
        <row r="407">
          <cell r="H407">
            <v>1.44154143333435</v>
          </cell>
        </row>
        <row r="408">
          <cell r="F408">
            <v>0.808432638645172</v>
          </cell>
        </row>
        <row r="408">
          <cell r="H408">
            <v>1.55746030807495</v>
          </cell>
        </row>
        <row r="501">
          <cell r="F501">
            <v>0.712780237197876</v>
          </cell>
        </row>
        <row r="501">
          <cell r="H501">
            <v>1.34896576404572</v>
          </cell>
        </row>
        <row r="503">
          <cell r="F503">
            <v>0.663482666015625</v>
          </cell>
        </row>
        <row r="503">
          <cell r="H503">
            <v>1.47168791294098</v>
          </cell>
        </row>
        <row r="504">
          <cell r="F504">
            <v>0.851613163948059</v>
          </cell>
        </row>
        <row r="504">
          <cell r="H504">
            <v>1.26002192497253</v>
          </cell>
        </row>
        <row r="505">
          <cell r="F505">
            <v>0.617872953414917</v>
          </cell>
        </row>
        <row r="505">
          <cell r="H505">
            <v>1.41384506225586</v>
          </cell>
        </row>
        <row r="525">
          <cell r="F525">
            <v>0.737305879592896</v>
          </cell>
        </row>
        <row r="525">
          <cell r="H525">
            <v>1.37754797935486</v>
          </cell>
        </row>
        <row r="528">
          <cell r="F528">
            <v>0</v>
          </cell>
        </row>
        <row r="528">
          <cell r="H528">
            <v>0</v>
          </cell>
        </row>
      </sheetData>
    </sheetDataSet>
  </externalBook>
</externalLink>
</file>

<file path=xl/externalLinks/externalLink124.xml><?xml version="1.0" encoding="utf-8"?>
<externalLink xmlns="http://schemas.openxmlformats.org/spreadsheetml/2006/main">
  <externalBook xmlns:r="http://schemas.openxmlformats.org/officeDocument/2006/relationships" r:id="rId1">
    <sheetNames>
      <sheetName val="Labor Income Multipliers"/>
    </sheetNames>
    <sheetDataSet>
      <sheetData sheetId="0">
        <row r="60">
          <cell r="F60">
            <v>0.513330340385437</v>
          </cell>
        </row>
        <row r="60">
          <cell r="H60">
            <v>1.21445345878601</v>
          </cell>
        </row>
        <row r="66">
          <cell r="F66">
            <v>0.517659485340118</v>
          </cell>
        </row>
        <row r="66">
          <cell r="H66">
            <v>1.26177763938904</v>
          </cell>
        </row>
        <row r="397">
          <cell r="F397">
            <v>0.252553403377533</v>
          </cell>
        </row>
        <row r="397">
          <cell r="H397">
            <v>3.88713550567627</v>
          </cell>
        </row>
        <row r="407">
          <cell r="F407">
            <v>0.638471245765686</v>
          </cell>
        </row>
        <row r="407">
          <cell r="H407">
            <v>1.27470946311951</v>
          </cell>
        </row>
        <row r="408">
          <cell r="F408">
            <v>0.678388953208923</v>
          </cell>
        </row>
        <row r="408">
          <cell r="H408">
            <v>1.23022377490997</v>
          </cell>
        </row>
        <row r="501">
          <cell r="F501">
            <v>0.423654675483704</v>
          </cell>
        </row>
        <row r="501">
          <cell r="H501">
            <v>1.32597029209137</v>
          </cell>
        </row>
        <row r="503">
          <cell r="F503">
            <v>0.526220083236694</v>
          </cell>
        </row>
        <row r="503">
          <cell r="H503">
            <v>1.25992524623871</v>
          </cell>
        </row>
        <row r="504">
          <cell r="F504">
            <v>0.568048357963562</v>
          </cell>
        </row>
        <row r="504">
          <cell r="H504">
            <v>1.17600440979004</v>
          </cell>
        </row>
        <row r="505">
          <cell r="F505">
            <v>0.417598098516464</v>
          </cell>
        </row>
        <row r="505">
          <cell r="H505">
            <v>1.27118301391602</v>
          </cell>
        </row>
        <row r="525">
          <cell r="F525">
            <v>0.689993023872376</v>
          </cell>
        </row>
        <row r="525">
          <cell r="H525">
            <v>1.19009923934937</v>
          </cell>
        </row>
        <row r="528">
          <cell r="F528">
            <v>0</v>
          </cell>
        </row>
        <row r="528">
          <cell r="H528">
            <v>0</v>
          </cell>
        </row>
      </sheetData>
    </sheetDataSet>
  </externalBook>
</externalLink>
</file>

<file path=xl/externalLinks/externalLink125.xml><?xml version="1.0" encoding="utf-8"?>
<externalLink xmlns="http://schemas.openxmlformats.org/spreadsheetml/2006/main">
  <externalBook xmlns:r="http://schemas.openxmlformats.org/officeDocument/2006/relationships" r:id="rId1">
    <sheetNames>
      <sheetName val="Tax on Production and Imports M"/>
    </sheetNames>
    <sheetDataSet>
      <sheetData sheetId="0">
        <row r="60">
          <cell r="F60">
            <v>0.0245661400258541</v>
          </cell>
        </row>
        <row r="60">
          <cell r="H60">
            <v>3.88083863258362</v>
          </cell>
        </row>
        <row r="66">
          <cell r="F66">
            <v>0.0251699630171061</v>
          </cell>
        </row>
        <row r="66">
          <cell r="H66">
            <v>5.07197427749634</v>
          </cell>
        </row>
        <row r="397">
          <cell r="F397">
            <v>0.354108184576035</v>
          </cell>
        </row>
        <row r="397">
          <cell r="H397">
            <v>1.03694438934326</v>
          </cell>
        </row>
        <row r="407">
          <cell r="F407">
            <v>0.0589940212666988</v>
          </cell>
        </row>
        <row r="407">
          <cell r="H407">
            <v>1.35223007202148</v>
          </cell>
        </row>
        <row r="408">
          <cell r="F408">
            <v>0.0557320564985275</v>
          </cell>
        </row>
        <row r="408">
          <cell r="H408">
            <v>1.55070793628693</v>
          </cell>
        </row>
        <row r="501">
          <cell r="F501">
            <v>0.0440072193741798</v>
          </cell>
        </row>
        <row r="501">
          <cell r="H501">
            <v>1.3707994222641</v>
          </cell>
        </row>
        <row r="503">
          <cell r="F503">
            <v>0.0328391343355179</v>
          </cell>
        </row>
        <row r="503">
          <cell r="H503">
            <v>1.9182767868042</v>
          </cell>
        </row>
        <row r="504">
          <cell r="F504">
            <v>0.0269302204251289</v>
          </cell>
        </row>
        <row r="504">
          <cell r="H504">
            <v>2.00753402709961</v>
          </cell>
        </row>
        <row r="505">
          <cell r="F505">
            <v>0.0295502357184887</v>
          </cell>
        </row>
        <row r="505">
          <cell r="H505">
            <v>1.82247865200043</v>
          </cell>
        </row>
        <row r="525">
          <cell r="F525">
            <v>-0.0139956464990973</v>
          </cell>
        </row>
        <row r="525">
          <cell r="H525">
            <v>0</v>
          </cell>
        </row>
        <row r="528">
          <cell r="F528">
            <v>0</v>
          </cell>
        </row>
        <row r="528">
          <cell r="H528">
            <v>0</v>
          </cell>
        </row>
      </sheetData>
    </sheetDataSet>
  </externalBook>
</externalLink>
</file>

<file path=xl/externalLinks/externalLink126.xml><?xml version="1.0" encoding="utf-8"?>
<externalLink xmlns="http://schemas.openxmlformats.org/spreadsheetml/2006/main">
  <externalBook xmlns:r="http://schemas.openxmlformats.org/officeDocument/2006/relationships" r:id="rId1">
    <sheetNames>
      <sheetName val="Output Multipliers"/>
    </sheetNames>
    <sheetDataSet>
      <sheetData sheetId="0">
        <row r="60">
          <cell r="F60">
            <v>1.06971025466919</v>
          </cell>
        </row>
        <row r="66">
          <cell r="F66">
            <v>1.04396712779999</v>
          </cell>
        </row>
        <row r="397">
          <cell r="F397">
            <v>1.24122166633606</v>
          </cell>
        </row>
        <row r="407">
          <cell r="F407">
            <v>1.17661118507385</v>
          </cell>
        </row>
        <row r="408">
          <cell r="F408">
            <v>1.1274129152298</v>
          </cell>
        </row>
        <row r="501">
          <cell r="F501">
            <v>0</v>
          </cell>
        </row>
        <row r="503">
          <cell r="F503">
            <v>1.11307322978973</v>
          </cell>
        </row>
        <row r="504">
          <cell r="F504">
            <v>1.12699222564697</v>
          </cell>
        </row>
        <row r="505">
          <cell r="F505">
            <v>1.09986221790314</v>
          </cell>
        </row>
        <row r="525">
          <cell r="F525">
            <v>0</v>
          </cell>
        </row>
        <row r="528">
          <cell r="F528">
            <v>1.01197075843811</v>
          </cell>
        </row>
      </sheetData>
    </sheetDataSet>
  </externalBook>
</externalLink>
</file>

<file path=xl/externalLinks/externalLink127.xml><?xml version="1.0" encoding="utf-8"?>
<externalLink xmlns="http://schemas.openxmlformats.org/spreadsheetml/2006/main">
  <externalBook xmlns:r="http://schemas.openxmlformats.org/officeDocument/2006/relationships" r:id="rId1">
    <sheetNames>
      <sheetName val="Employment Multipliers"/>
    </sheetNames>
    <sheetDataSet>
      <sheetData sheetId="0">
        <row r="60">
          <cell r="F60">
            <v>9.74733638763428</v>
          </cell>
        </row>
        <row r="60">
          <cell r="H60">
            <v>1.0574723482132</v>
          </cell>
        </row>
        <row r="66">
          <cell r="F66">
            <v>8.92511463165283</v>
          </cell>
        </row>
        <row r="66">
          <cell r="H66">
            <v>1.04231190681458</v>
          </cell>
        </row>
        <row r="397">
          <cell r="F397">
            <v>8.14706611633301</v>
          </cell>
        </row>
        <row r="397">
          <cell r="H397">
            <v>1.58846163749695</v>
          </cell>
        </row>
        <row r="407">
          <cell r="F407">
            <v>18.567777633667</v>
          </cell>
        </row>
        <row r="407">
          <cell r="H407">
            <v>1.07230412960053</v>
          </cell>
        </row>
        <row r="408">
          <cell r="F408">
            <v>12.560284614563</v>
          </cell>
        </row>
        <row r="408">
          <cell r="H408">
            <v>1.04473805427551</v>
          </cell>
        </row>
        <row r="501">
          <cell r="F501">
            <v>0</v>
          </cell>
        </row>
        <row r="501">
          <cell r="H501">
            <v>0</v>
          </cell>
        </row>
        <row r="503">
          <cell r="F503">
            <v>22.1053581237793</v>
          </cell>
        </row>
        <row r="503">
          <cell r="H503">
            <v>1.03113031387329</v>
          </cell>
        </row>
        <row r="504">
          <cell r="F504">
            <v>13.8033981323242</v>
          </cell>
        </row>
        <row r="504">
          <cell r="H504">
            <v>1.05985891819</v>
          </cell>
        </row>
        <row r="505">
          <cell r="F505">
            <v>10.2683248519897</v>
          </cell>
        </row>
        <row r="505">
          <cell r="H505">
            <v>1.06335961818695</v>
          </cell>
        </row>
        <row r="525">
          <cell r="F525">
            <v>0</v>
          </cell>
        </row>
        <row r="525">
          <cell r="H525">
            <v>0</v>
          </cell>
        </row>
        <row r="528">
          <cell r="F528">
            <v>4.44262742996216</v>
          </cell>
        </row>
        <row r="528">
          <cell r="H528">
            <v>0.958474695682526</v>
          </cell>
        </row>
      </sheetData>
    </sheetDataSet>
  </externalBook>
</externalLink>
</file>

<file path=xl/externalLinks/externalLink128.xml><?xml version="1.0" encoding="utf-8"?>
<externalLink xmlns="http://schemas.openxmlformats.org/spreadsheetml/2006/main">
  <externalBook xmlns:r="http://schemas.openxmlformats.org/officeDocument/2006/relationships" r:id="rId1">
    <sheetNames>
      <sheetName val="Total Value Added Multipliers"/>
    </sheetNames>
    <sheetDataSet>
      <sheetData sheetId="0">
        <row r="60">
          <cell r="F60">
            <v>0.155105918645859</v>
          </cell>
        </row>
        <row r="60">
          <cell r="H60">
            <v>1.3359078168869</v>
          </cell>
        </row>
        <row r="66">
          <cell r="F66">
            <v>0.114625625312328</v>
          </cell>
        </row>
        <row r="66">
          <cell r="H66">
            <v>1.28477358818054</v>
          </cell>
        </row>
        <row r="397">
          <cell r="F397">
            <v>0.781795740127564</v>
          </cell>
        </row>
        <row r="397">
          <cell r="H397">
            <v>1.31285488605499</v>
          </cell>
        </row>
        <row r="407">
          <cell r="F407">
            <v>0.635429918766022</v>
          </cell>
        </row>
        <row r="407">
          <cell r="H407">
            <v>1.18079197406769</v>
          </cell>
        </row>
        <row r="408">
          <cell r="F408">
            <v>0.909099638462067</v>
          </cell>
        </row>
        <row r="408">
          <cell r="H408">
            <v>1.09317207336426</v>
          </cell>
        </row>
        <row r="501">
          <cell r="F501">
            <v>0</v>
          </cell>
        </row>
        <row r="501">
          <cell r="H501">
            <v>0</v>
          </cell>
        </row>
        <row r="503">
          <cell r="F503">
            <v>0.563346326351166</v>
          </cell>
        </row>
        <row r="503">
          <cell r="H503">
            <v>1.11923289299011</v>
          </cell>
        </row>
        <row r="504">
          <cell r="F504">
            <v>0.81315290927887</v>
          </cell>
        </row>
        <row r="504">
          <cell r="H504">
            <v>1.10834276676178</v>
          </cell>
        </row>
        <row r="505">
          <cell r="F505">
            <v>0.653042197227478</v>
          </cell>
        </row>
        <row r="505">
          <cell r="H505">
            <v>1.09595370292664</v>
          </cell>
        </row>
        <row r="525">
          <cell r="F525">
            <v>0</v>
          </cell>
        </row>
        <row r="525">
          <cell r="H525">
            <v>0</v>
          </cell>
        </row>
        <row r="528">
          <cell r="F528">
            <v>0.184752628207207</v>
          </cell>
        </row>
        <row r="528">
          <cell r="H528">
            <v>0.974952638149262</v>
          </cell>
        </row>
      </sheetData>
    </sheetDataSet>
  </externalBook>
</externalLink>
</file>

<file path=xl/externalLinks/externalLink129.xml><?xml version="1.0" encoding="utf-8"?>
<externalLink xmlns="http://schemas.openxmlformats.org/spreadsheetml/2006/main">
  <externalBook xmlns:r="http://schemas.openxmlformats.org/officeDocument/2006/relationships" r:id="rId1">
    <sheetNames>
      <sheetName val="Labor Income Multipliers"/>
    </sheetNames>
    <sheetDataSet>
      <sheetData sheetId="0">
        <row r="60">
          <cell r="F60">
            <v>0.118843197822571</v>
          </cell>
        </row>
        <row r="60">
          <cell r="H60">
            <v>1.24261653423309</v>
          </cell>
        </row>
        <row r="66">
          <cell r="F66">
            <v>0.0964138954877853</v>
          </cell>
        </row>
        <row r="66">
          <cell r="H66">
            <v>1.19867134094238</v>
          </cell>
        </row>
        <row r="397">
          <cell r="F397">
            <v>0.289669990539551</v>
          </cell>
        </row>
        <row r="397">
          <cell r="H397">
            <v>2.18491339683533</v>
          </cell>
        </row>
        <row r="407">
          <cell r="F407">
            <v>0.468827575445175</v>
          </cell>
        </row>
        <row r="407">
          <cell r="H407">
            <v>1.16496777534485</v>
          </cell>
        </row>
        <row r="408">
          <cell r="F408">
            <v>0.867198407649994</v>
          </cell>
        </row>
        <row r="408">
          <cell r="H408">
            <v>1.02876901626587</v>
          </cell>
        </row>
        <row r="501">
          <cell r="F501">
            <v>0</v>
          </cell>
        </row>
        <row r="501">
          <cell r="H501">
            <v>0</v>
          </cell>
        </row>
        <row r="503">
          <cell r="F503">
            <v>0.507266819477081</v>
          </cell>
        </row>
        <row r="503">
          <cell r="H503">
            <v>1.07169246673584</v>
          </cell>
        </row>
        <row r="504">
          <cell r="F504">
            <v>0.613747775554657</v>
          </cell>
        </row>
        <row r="504">
          <cell r="H504">
            <v>1.06699657440186</v>
          </cell>
        </row>
        <row r="505">
          <cell r="F505">
            <v>0.549914240837097</v>
          </cell>
        </row>
        <row r="505">
          <cell r="H505">
            <v>1.06165683269501</v>
          </cell>
        </row>
        <row r="525">
          <cell r="F525">
            <v>0</v>
          </cell>
        </row>
        <row r="525">
          <cell r="H525">
            <v>0</v>
          </cell>
        </row>
        <row r="528">
          <cell r="F528">
            <v>0.183866634964943</v>
          </cell>
        </row>
        <row r="528">
          <cell r="H528">
            <v>0.942473888397217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Total Value Added Multipliers"/>
    </sheetNames>
    <sheetDataSet>
      <sheetData sheetId="0">
        <row r="60">
          <cell r="F60">
            <v>1.00509285926819</v>
          </cell>
        </row>
        <row r="60">
          <cell r="H60">
            <v>1.80558061599731</v>
          </cell>
        </row>
        <row r="66">
          <cell r="F66">
            <v>1.0118362903595</v>
          </cell>
        </row>
        <row r="66">
          <cell r="H66">
            <v>1.88847076892853</v>
          </cell>
        </row>
        <row r="397">
          <cell r="F397">
            <v>1.21384465694428</v>
          </cell>
        </row>
        <row r="397">
          <cell r="H397">
            <v>1.76915681362152</v>
          </cell>
        </row>
        <row r="407">
          <cell r="F407">
            <v>1.20157599449158</v>
          </cell>
        </row>
        <row r="407">
          <cell r="H407">
            <v>1.92311453819275</v>
          </cell>
        </row>
        <row r="408">
          <cell r="F408">
            <v>1.24479591846466</v>
          </cell>
        </row>
        <row r="408">
          <cell r="H408">
            <v>1.8762298822403</v>
          </cell>
        </row>
        <row r="501">
          <cell r="F501">
            <v>1.04840660095215</v>
          </cell>
        </row>
        <row r="501">
          <cell r="H501">
            <v>1.8559650182724</v>
          </cell>
        </row>
        <row r="503">
          <cell r="F503">
            <v>1.07007431983948</v>
          </cell>
        </row>
        <row r="503">
          <cell r="H503">
            <v>1.88670206069946</v>
          </cell>
        </row>
        <row r="504">
          <cell r="F504">
            <v>1.11042857170105</v>
          </cell>
        </row>
        <row r="504">
          <cell r="H504">
            <v>1.61700534820557</v>
          </cell>
        </row>
        <row r="505">
          <cell r="F505">
            <v>1.00608539581299</v>
          </cell>
        </row>
        <row r="505">
          <cell r="H505">
            <v>1.87430500984192</v>
          </cell>
        </row>
        <row r="525">
          <cell r="F525">
            <v>1.19448006153107</v>
          </cell>
        </row>
        <row r="525">
          <cell r="H525">
            <v>1.78943347930908</v>
          </cell>
        </row>
        <row r="528">
          <cell r="F528">
            <v>0</v>
          </cell>
        </row>
        <row r="528">
          <cell r="H528">
            <v>0</v>
          </cell>
        </row>
      </sheetData>
    </sheetDataSet>
  </externalBook>
</externalLink>
</file>

<file path=xl/externalLinks/externalLink130.xml><?xml version="1.0" encoding="utf-8"?>
<externalLink xmlns="http://schemas.openxmlformats.org/spreadsheetml/2006/main">
  <externalBook xmlns:r="http://schemas.openxmlformats.org/officeDocument/2006/relationships" r:id="rId1">
    <sheetNames>
      <sheetName val="Tax on Production and Imports M"/>
    </sheetNames>
    <sheetDataSet>
      <sheetData sheetId="0">
        <row r="60">
          <cell r="F60">
            <v>0.0125673580914736</v>
          </cell>
        </row>
        <row r="60">
          <cell r="H60">
            <v>1.26737308502197</v>
          </cell>
        </row>
        <row r="66">
          <cell r="F66">
            <v>0.00940931495279074</v>
          </cell>
        </row>
        <row r="66">
          <cell r="H66">
            <v>1.21598613262177</v>
          </cell>
        </row>
        <row r="397">
          <cell r="F397">
            <v>0.319864571094513</v>
          </cell>
        </row>
        <row r="397">
          <cell r="H397">
            <v>1.00967061519623</v>
          </cell>
        </row>
        <row r="407">
          <cell r="F407">
            <v>0.0560923852026463</v>
          </cell>
        </row>
        <row r="407">
          <cell r="H407">
            <v>1.07392084598541</v>
          </cell>
        </row>
        <row r="408">
          <cell r="F408">
            <v>0.0208331495523453</v>
          </cell>
        </row>
        <row r="408">
          <cell r="H408">
            <v>1.6556191444397</v>
          </cell>
        </row>
        <row r="501">
          <cell r="F501">
            <v>0</v>
          </cell>
        </row>
        <row r="501">
          <cell r="H501">
            <v>0</v>
          </cell>
        </row>
        <row r="503">
          <cell r="F503">
            <v>0.0195904113352299</v>
          </cell>
        </row>
        <row r="503">
          <cell r="H503">
            <v>1.26532876491547</v>
          </cell>
        </row>
        <row r="504">
          <cell r="F504">
            <v>0.0171069297939539</v>
          </cell>
        </row>
        <row r="504">
          <cell r="H504">
            <v>1.55197525024414</v>
          </cell>
        </row>
        <row r="505">
          <cell r="F505">
            <v>0.0153355048969388</v>
          </cell>
        </row>
        <row r="505">
          <cell r="H505">
            <v>1.31756126880646</v>
          </cell>
        </row>
        <row r="525">
          <cell r="F525">
            <v>0</v>
          </cell>
        </row>
        <row r="525">
          <cell r="H525">
            <v>0</v>
          </cell>
        </row>
        <row r="528">
          <cell r="F528">
            <v>-0.058695062994957</v>
          </cell>
        </row>
        <row r="528">
          <cell r="H528">
            <v>0</v>
          </cell>
        </row>
      </sheetData>
    </sheetDataSet>
  </externalBook>
</externalLink>
</file>

<file path=xl/externalLinks/externalLink131.xml><?xml version="1.0" encoding="utf-8"?>
<externalLink xmlns="http://schemas.openxmlformats.org/spreadsheetml/2006/main">
  <externalBook xmlns:r="http://schemas.openxmlformats.org/officeDocument/2006/relationships" r:id="rId1">
    <sheetNames>
      <sheetName val="Output Multipliers"/>
    </sheetNames>
    <sheetDataSet>
      <sheetData sheetId="0">
        <row r="60">
          <cell r="F60">
            <v>1.29082238674164</v>
          </cell>
        </row>
        <row r="66">
          <cell r="F66">
            <v>1.26513051986694</v>
          </cell>
        </row>
        <row r="397">
          <cell r="F397">
            <v>1.47231841087341</v>
          </cell>
        </row>
        <row r="407">
          <cell r="F407">
            <v>1.36023676395416</v>
          </cell>
        </row>
        <row r="408">
          <cell r="F408">
            <v>1.44195830821991</v>
          </cell>
        </row>
        <row r="501">
          <cell r="F501">
            <v>1.3364132642746</v>
          </cell>
        </row>
        <row r="503">
          <cell r="F503">
            <v>1.29042899608612</v>
          </cell>
        </row>
        <row r="504">
          <cell r="F504">
            <v>1.26402449607849</v>
          </cell>
        </row>
        <row r="505">
          <cell r="F505">
            <v>1.25244736671448</v>
          </cell>
        </row>
        <row r="525">
          <cell r="F525">
            <v>1.43307638168335</v>
          </cell>
        </row>
        <row r="528">
          <cell r="F528">
            <v>0</v>
          </cell>
        </row>
      </sheetData>
    </sheetDataSet>
  </externalBook>
</externalLink>
</file>

<file path=xl/externalLinks/externalLink132.xml><?xml version="1.0" encoding="utf-8"?>
<externalLink xmlns="http://schemas.openxmlformats.org/spreadsheetml/2006/main">
  <externalBook xmlns:r="http://schemas.openxmlformats.org/officeDocument/2006/relationships" r:id="rId1">
    <sheetNames>
      <sheetName val="Employment Multipliers"/>
    </sheetNames>
    <sheetDataSet>
      <sheetData sheetId="0">
        <row r="60">
          <cell r="F60">
            <v>9.89581775665283</v>
          </cell>
        </row>
        <row r="60">
          <cell r="H60">
            <v>1.35100567340851</v>
          </cell>
        </row>
        <row r="66">
          <cell r="F66">
            <v>9.09488296508789</v>
          </cell>
        </row>
        <row r="66">
          <cell r="H66">
            <v>1.37010097503662</v>
          </cell>
        </row>
        <row r="397">
          <cell r="F397">
            <v>10.044153213501</v>
          </cell>
        </row>
        <row r="397">
          <cell r="H397">
            <v>1.77625000476837</v>
          </cell>
        </row>
        <row r="407">
          <cell r="F407">
            <v>17.2910232543945</v>
          </cell>
        </row>
        <row r="407">
          <cell r="H407">
            <v>1.19176650047302</v>
          </cell>
        </row>
        <row r="408">
          <cell r="F408">
            <v>51.0140533447266</v>
          </cell>
        </row>
        <row r="408">
          <cell r="H408">
            <v>1.07202160358429</v>
          </cell>
        </row>
        <row r="501">
          <cell r="F501">
            <v>18.6735420227051</v>
          </cell>
        </row>
        <row r="501">
          <cell r="H501">
            <v>1.18231952190399</v>
          </cell>
        </row>
        <row r="503">
          <cell r="F503">
            <v>27.6695861816406</v>
          </cell>
        </row>
        <row r="503">
          <cell r="H503">
            <v>1.09596371650696</v>
          </cell>
        </row>
        <row r="504">
          <cell r="F504">
            <v>20.4874515533447</v>
          </cell>
        </row>
        <row r="504">
          <cell r="H504">
            <v>1.11732649803162</v>
          </cell>
        </row>
        <row r="505">
          <cell r="F505">
            <v>14.1963214874268</v>
          </cell>
        </row>
        <row r="505">
          <cell r="H505">
            <v>1.17684721946716</v>
          </cell>
        </row>
        <row r="525">
          <cell r="F525">
            <v>9.71391105651856</v>
          </cell>
        </row>
        <row r="525">
          <cell r="H525">
            <v>1.53049170970917</v>
          </cell>
        </row>
        <row r="528">
          <cell r="F528">
            <v>0</v>
          </cell>
        </row>
        <row r="528">
          <cell r="H528">
            <v>0</v>
          </cell>
        </row>
      </sheetData>
    </sheetDataSet>
  </externalBook>
</externalLink>
</file>

<file path=xl/externalLinks/externalLink133.xml><?xml version="1.0" encoding="utf-8"?>
<externalLink xmlns="http://schemas.openxmlformats.org/spreadsheetml/2006/main">
  <externalBook xmlns:r="http://schemas.openxmlformats.org/officeDocument/2006/relationships" r:id="rId1">
    <sheetNames>
      <sheetName val="Total Value Added Multipliers"/>
    </sheetNames>
    <sheetDataSet>
      <sheetData sheetId="0">
        <row r="60">
          <cell r="F60">
            <v>0.463654190301895</v>
          </cell>
        </row>
        <row r="60">
          <cell r="H60">
            <v>1.55792343616486</v>
          </cell>
        </row>
        <row r="66">
          <cell r="F66">
            <v>0.444055080413818</v>
          </cell>
        </row>
        <row r="66">
          <cell r="H66">
            <v>1.5107079744339</v>
          </cell>
        </row>
        <row r="397">
          <cell r="F397">
            <v>0.879782617092133</v>
          </cell>
        </row>
        <row r="397">
          <cell r="H397">
            <v>1.58798444271088</v>
          </cell>
        </row>
        <row r="407">
          <cell r="F407">
            <v>0.82985520362854</v>
          </cell>
        </row>
        <row r="407">
          <cell r="H407">
            <v>1.35373711585999</v>
          </cell>
        </row>
        <row r="408">
          <cell r="F408">
            <v>0.591466963291168</v>
          </cell>
        </row>
        <row r="408">
          <cell r="H408">
            <v>1.77346837520599</v>
          </cell>
        </row>
        <row r="501">
          <cell r="F501">
            <v>0.631247222423554</v>
          </cell>
        </row>
        <row r="501">
          <cell r="H501">
            <v>1.39376521110535</v>
          </cell>
        </row>
        <row r="503">
          <cell r="F503">
            <v>0.584511995315552</v>
          </cell>
        </row>
        <row r="503">
          <cell r="H503">
            <v>1.40815341472626</v>
          </cell>
        </row>
        <row r="504">
          <cell r="F504">
            <v>0.779171526432037</v>
          </cell>
        </row>
        <row r="504">
          <cell r="H504">
            <v>1.24661540985107</v>
          </cell>
        </row>
        <row r="505">
          <cell r="F505">
            <v>0.641440987586975</v>
          </cell>
        </row>
        <row r="505">
          <cell r="H505">
            <v>1.29544389247894</v>
          </cell>
        </row>
        <row r="525">
          <cell r="F525">
            <v>0.780520677566528</v>
          </cell>
        </row>
        <row r="525">
          <cell r="H525">
            <v>1.33362948894501</v>
          </cell>
        </row>
        <row r="528">
          <cell r="F528">
            <v>0</v>
          </cell>
        </row>
        <row r="528">
          <cell r="H528">
            <v>0</v>
          </cell>
        </row>
      </sheetData>
    </sheetDataSet>
  </externalBook>
</externalLink>
</file>

<file path=xl/externalLinks/externalLink134.xml><?xml version="1.0" encoding="utf-8"?>
<externalLink xmlns="http://schemas.openxmlformats.org/spreadsheetml/2006/main">
  <externalBook xmlns:r="http://schemas.openxmlformats.org/officeDocument/2006/relationships" r:id="rId1">
    <sheetNames>
      <sheetName val="Labor Income Multipliers"/>
    </sheetNames>
    <sheetDataSet>
      <sheetData sheetId="0">
        <row r="60">
          <cell r="F60">
            <v>0.356388658285141</v>
          </cell>
        </row>
        <row r="60">
          <cell r="H60">
            <v>1.26672196388245</v>
          </cell>
        </row>
        <row r="66">
          <cell r="F66">
            <v>0.359901249408722</v>
          </cell>
        </row>
        <row r="66">
          <cell r="H66">
            <v>1.25345063209534</v>
          </cell>
        </row>
        <row r="397">
          <cell r="F397">
            <v>0.277214497327805</v>
          </cell>
        </row>
        <row r="397">
          <cell r="H397">
            <v>6.3503999710083</v>
          </cell>
        </row>
        <row r="407">
          <cell r="F407">
            <v>0.613183856010437</v>
          </cell>
        </row>
        <row r="407">
          <cell r="H407">
            <v>1.22806668281555</v>
          </cell>
        </row>
        <row r="408">
          <cell r="F408">
            <v>0.50739848613739</v>
          </cell>
        </row>
        <row r="408">
          <cell r="H408">
            <v>1.34104549884796</v>
          </cell>
        </row>
        <row r="501">
          <cell r="F501">
            <v>0.315838783979416</v>
          </cell>
        </row>
        <row r="501">
          <cell r="H501">
            <v>1.49977588653564</v>
          </cell>
        </row>
        <row r="503">
          <cell r="F503">
            <v>0.459122061729431</v>
          </cell>
        </row>
        <row r="503">
          <cell r="H503">
            <v>1.20897614955902</v>
          </cell>
        </row>
        <row r="504">
          <cell r="F504">
            <v>0.473806470632553</v>
          </cell>
        </row>
        <row r="504">
          <cell r="H504">
            <v>1.17879331111908</v>
          </cell>
        </row>
        <row r="505">
          <cell r="F505">
            <v>0.463151842355728</v>
          </cell>
        </row>
        <row r="505">
          <cell r="H505">
            <v>1.16413271427155</v>
          </cell>
        </row>
        <row r="525">
          <cell r="F525">
            <v>0.728042364120483</v>
          </cell>
        </row>
        <row r="525">
          <cell r="H525">
            <v>1.16484475135803</v>
          </cell>
        </row>
        <row r="528">
          <cell r="F528">
            <v>0</v>
          </cell>
        </row>
        <row r="528">
          <cell r="H528">
            <v>0</v>
          </cell>
        </row>
      </sheetData>
    </sheetDataSet>
  </externalBook>
</externalLink>
</file>

<file path=xl/externalLinks/externalLink135.xml><?xml version="1.0" encoding="utf-8"?>
<externalLink xmlns="http://schemas.openxmlformats.org/spreadsheetml/2006/main">
  <externalBook xmlns:r="http://schemas.openxmlformats.org/officeDocument/2006/relationships" r:id="rId1">
    <sheetNames>
      <sheetName val="Tax on Production and Imports M"/>
    </sheetNames>
    <sheetDataSet>
      <sheetData sheetId="0">
        <row r="60">
          <cell r="F60">
            <v>0.0288707800209522</v>
          </cell>
        </row>
        <row r="60">
          <cell r="H60">
            <v>3.66388201713562</v>
          </cell>
        </row>
        <row r="66">
          <cell r="F66">
            <v>0.0211061015725136</v>
          </cell>
        </row>
        <row r="66">
          <cell r="H66">
            <v>3.51844000816345</v>
          </cell>
        </row>
        <row r="397">
          <cell r="F397">
            <v>0.364257633686066</v>
          </cell>
        </row>
        <row r="397">
          <cell r="H397">
            <v>1.04288756847382</v>
          </cell>
        </row>
        <row r="407">
          <cell r="F407">
            <v>0.0586323924362659</v>
          </cell>
        </row>
        <row r="407">
          <cell r="H407">
            <v>1.33973324298859</v>
          </cell>
        </row>
        <row r="408">
          <cell r="F408">
            <v>0.0689411610364914</v>
          </cell>
        </row>
        <row r="408">
          <cell r="H408">
            <v>1.3841712474823</v>
          </cell>
        </row>
        <row r="501">
          <cell r="F501">
            <v>0.0493172779679298</v>
          </cell>
        </row>
        <row r="501">
          <cell r="H501">
            <v>1.32425475120544</v>
          </cell>
        </row>
        <row r="503">
          <cell r="F503">
            <v>0.0342993959784508</v>
          </cell>
        </row>
        <row r="503">
          <cell r="H503">
            <v>1.88115155696869</v>
          </cell>
        </row>
        <row r="504">
          <cell r="F504">
            <v>0.0293592363595963</v>
          </cell>
        </row>
        <row r="504">
          <cell r="H504">
            <v>1.89185404777527</v>
          </cell>
        </row>
        <row r="505">
          <cell r="F505">
            <v>0.0292424708604813</v>
          </cell>
        </row>
        <row r="505">
          <cell r="H505">
            <v>2.0111780166626</v>
          </cell>
        </row>
        <row r="525">
          <cell r="F525">
            <v>-0.0118343401700258</v>
          </cell>
        </row>
        <row r="525">
          <cell r="H525">
            <v>0</v>
          </cell>
        </row>
        <row r="528">
          <cell r="F528">
            <v>0</v>
          </cell>
        </row>
        <row r="528">
          <cell r="H528">
            <v>0</v>
          </cell>
        </row>
      </sheetData>
    </sheetDataSet>
  </externalBook>
</externalLink>
</file>

<file path=xl/externalLinks/externalLink136.xml><?xml version="1.0" encoding="utf-8"?>
<externalLink xmlns="http://schemas.openxmlformats.org/spreadsheetml/2006/main">
  <externalBook xmlns:r="http://schemas.openxmlformats.org/officeDocument/2006/relationships" r:id="rId1">
    <sheetNames>
      <sheetName val="Output Multipliers"/>
    </sheetNames>
    <sheetDataSet>
      <sheetData sheetId="0">
        <row r="60">
          <cell r="F60">
            <v>1.15500962734222</v>
          </cell>
        </row>
        <row r="66">
          <cell r="F66">
            <v>1.13934946060181</v>
          </cell>
        </row>
        <row r="397">
          <cell r="F397">
            <v>1.26425671577454</v>
          </cell>
        </row>
        <row r="407">
          <cell r="F407">
            <v>1.25475811958313</v>
          </cell>
        </row>
        <row r="408">
          <cell r="F408">
            <v>0</v>
          </cell>
        </row>
        <row r="501">
          <cell r="F501">
            <v>1.18375074863434</v>
          </cell>
        </row>
        <row r="503">
          <cell r="F503">
            <v>0</v>
          </cell>
        </row>
        <row r="504">
          <cell r="F504">
            <v>1.15851533412933</v>
          </cell>
        </row>
        <row r="505">
          <cell r="F505">
            <v>1.14626049995422</v>
          </cell>
        </row>
        <row r="525">
          <cell r="F525">
            <v>0</v>
          </cell>
        </row>
        <row r="528">
          <cell r="F528">
            <v>0</v>
          </cell>
        </row>
      </sheetData>
    </sheetDataSet>
  </externalBook>
</externalLink>
</file>

<file path=xl/externalLinks/externalLink137.xml><?xml version="1.0" encoding="utf-8"?>
<externalLink xmlns="http://schemas.openxmlformats.org/spreadsheetml/2006/main">
  <externalBook xmlns:r="http://schemas.openxmlformats.org/officeDocument/2006/relationships" r:id="rId1">
    <sheetNames>
      <sheetName val="Employment Multipliers"/>
    </sheetNames>
    <sheetDataSet>
      <sheetData sheetId="0">
        <row r="60">
          <cell r="F60">
            <v>7.14160442352295</v>
          </cell>
        </row>
        <row r="60">
          <cell r="H60">
            <v>1.17142307758331</v>
          </cell>
        </row>
        <row r="66">
          <cell r="F66">
            <v>6.18314361572266</v>
          </cell>
        </row>
        <row r="66">
          <cell r="H66">
            <v>1.17825329303741</v>
          </cell>
        </row>
        <row r="397">
          <cell r="F397">
            <v>7.36312103271484</v>
          </cell>
        </row>
        <row r="397">
          <cell r="H397">
            <v>1.55637693405151</v>
          </cell>
        </row>
        <row r="407">
          <cell r="F407">
            <v>17.6928730010986</v>
          </cell>
        </row>
        <row r="407">
          <cell r="H407">
            <v>1.11117422580719</v>
          </cell>
        </row>
        <row r="408">
          <cell r="F408">
            <v>0</v>
          </cell>
        </row>
        <row r="408">
          <cell r="H408">
            <v>0</v>
          </cell>
        </row>
        <row r="501">
          <cell r="F501">
            <v>15.4387435913086</v>
          </cell>
        </row>
        <row r="501">
          <cell r="H501">
            <v>1.10625958442688</v>
          </cell>
        </row>
        <row r="503">
          <cell r="F503">
            <v>0</v>
          </cell>
        </row>
        <row r="503">
          <cell r="H503">
            <v>0</v>
          </cell>
        </row>
        <row r="504">
          <cell r="F504">
            <v>18.7209491729736</v>
          </cell>
        </row>
        <row r="504">
          <cell r="H504">
            <v>1.06063139438629</v>
          </cell>
        </row>
        <row r="505">
          <cell r="F505">
            <v>14.4501829147339</v>
          </cell>
        </row>
        <row r="505">
          <cell r="H505">
            <v>1.07407605648041</v>
          </cell>
        </row>
        <row r="525">
          <cell r="F525">
            <v>0</v>
          </cell>
        </row>
        <row r="525">
          <cell r="H525">
            <v>0</v>
          </cell>
        </row>
        <row r="528">
          <cell r="F528">
            <v>0</v>
          </cell>
        </row>
        <row r="528">
          <cell r="H528">
            <v>0</v>
          </cell>
        </row>
      </sheetData>
    </sheetDataSet>
  </externalBook>
</externalLink>
</file>

<file path=xl/externalLinks/externalLink138.xml><?xml version="1.0" encoding="utf-8"?>
<externalLink xmlns="http://schemas.openxmlformats.org/spreadsheetml/2006/main">
  <externalBook xmlns:r="http://schemas.openxmlformats.org/officeDocument/2006/relationships" r:id="rId1">
    <sheetNames>
      <sheetName val="Total Value Added Multipliers"/>
    </sheetNames>
    <sheetDataSet>
      <sheetData sheetId="0">
        <row r="60">
          <cell r="F60">
            <v>0.517372786998749</v>
          </cell>
        </row>
        <row r="60">
          <cell r="H60">
            <v>1.24550807476044</v>
          </cell>
        </row>
        <row r="66">
          <cell r="F66">
            <v>0.534353017807007</v>
          </cell>
        </row>
        <row r="66">
          <cell r="H66">
            <v>1.20941650867462</v>
          </cell>
        </row>
        <row r="397">
          <cell r="F397">
            <v>0.825730562210083</v>
          </cell>
        </row>
        <row r="397">
          <cell r="H397">
            <v>1.3172070980072</v>
          </cell>
        </row>
        <row r="407">
          <cell r="F407">
            <v>0.742397785186768</v>
          </cell>
        </row>
        <row r="407">
          <cell r="H407">
            <v>1.29046094417572</v>
          </cell>
        </row>
        <row r="408">
          <cell r="F408">
            <v>0</v>
          </cell>
        </row>
        <row r="408">
          <cell r="H408">
            <v>0</v>
          </cell>
        </row>
        <row r="501">
          <cell r="F501">
            <v>0.631781995296478</v>
          </cell>
        </row>
        <row r="501">
          <cell r="H501">
            <v>1.22300589084625</v>
          </cell>
        </row>
        <row r="503">
          <cell r="F503">
            <v>0</v>
          </cell>
        </row>
        <row r="503">
          <cell r="H503">
            <v>0</v>
          </cell>
        </row>
        <row r="504">
          <cell r="F504">
            <v>0.742265045642853</v>
          </cell>
        </row>
        <row r="504">
          <cell r="H504">
            <v>1.16152155399323</v>
          </cell>
        </row>
        <row r="505">
          <cell r="F505">
            <v>0.530116498470306</v>
          </cell>
        </row>
        <row r="505">
          <cell r="H505">
            <v>1.21320784091949</v>
          </cell>
        </row>
        <row r="525">
          <cell r="F525">
            <v>0</v>
          </cell>
        </row>
        <row r="525">
          <cell r="H525">
            <v>0</v>
          </cell>
        </row>
        <row r="528">
          <cell r="F528">
            <v>0</v>
          </cell>
        </row>
        <row r="528">
          <cell r="H528">
            <v>0</v>
          </cell>
        </row>
      </sheetData>
    </sheetDataSet>
  </externalBook>
</externalLink>
</file>

<file path=xl/externalLinks/externalLink139.xml><?xml version="1.0" encoding="utf-8"?>
<externalLink xmlns="http://schemas.openxmlformats.org/spreadsheetml/2006/main">
  <externalBook xmlns:r="http://schemas.openxmlformats.org/officeDocument/2006/relationships" r:id="rId1">
    <sheetNames>
      <sheetName val="Labor Income Multipliers"/>
    </sheetNames>
    <sheetDataSet>
      <sheetData sheetId="0">
        <row r="60">
          <cell r="F60">
            <v>0.445640742778778</v>
          </cell>
        </row>
        <row r="60">
          <cell r="H60">
            <v>1.10895943641663</v>
          </cell>
        </row>
        <row r="66">
          <cell r="F66">
            <v>0.474576652050018</v>
          </cell>
        </row>
        <row r="66">
          <cell r="H66">
            <v>1.08737254142761</v>
          </cell>
        </row>
        <row r="397">
          <cell r="F397">
            <v>0.342101216316223</v>
          </cell>
        </row>
        <row r="397">
          <cell r="H397">
            <v>1.71150600910187</v>
          </cell>
        </row>
        <row r="407">
          <cell r="F407">
            <v>0.547659814357758</v>
          </cell>
        </row>
        <row r="407">
          <cell r="H407">
            <v>1.21563482284546</v>
          </cell>
        </row>
        <row r="408">
          <cell r="F408">
            <v>0</v>
          </cell>
        </row>
        <row r="408">
          <cell r="H408">
            <v>0</v>
          </cell>
        </row>
        <row r="501">
          <cell r="F501">
            <v>0.367128849029541</v>
          </cell>
        </row>
        <row r="501">
          <cell r="H501">
            <v>1.21378469467163</v>
          </cell>
        </row>
        <row r="503">
          <cell r="F503">
            <v>0</v>
          </cell>
        </row>
        <row r="503">
          <cell r="H503">
            <v>0</v>
          </cell>
        </row>
        <row r="504">
          <cell r="F504">
            <v>0.471881091594696</v>
          </cell>
        </row>
        <row r="504">
          <cell r="H504">
            <v>1.11214959621429</v>
          </cell>
        </row>
        <row r="505">
          <cell r="F505">
            <v>0.376159846782684</v>
          </cell>
        </row>
        <row r="505">
          <cell r="H505">
            <v>1.14530003070831</v>
          </cell>
        </row>
        <row r="525">
          <cell r="F525">
            <v>0</v>
          </cell>
        </row>
        <row r="525">
          <cell r="H525">
            <v>0</v>
          </cell>
        </row>
        <row r="528">
          <cell r="F528">
            <v>0</v>
          </cell>
        </row>
        <row r="528">
          <cell r="H528">
            <v>0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Labor Income Multipliers"/>
    </sheetNames>
    <sheetDataSet>
      <sheetData sheetId="0">
        <row r="60">
          <cell r="F60">
            <v>0.812867522239685</v>
          </cell>
        </row>
        <row r="60">
          <cell r="H60">
            <v>1.4876948595047</v>
          </cell>
        </row>
        <row r="66">
          <cell r="F66">
            <v>0.828288972377777</v>
          </cell>
        </row>
        <row r="66">
          <cell r="H66">
            <v>1.55892860889435</v>
          </cell>
        </row>
        <row r="397">
          <cell r="F397">
            <v>0.667066335678101</v>
          </cell>
        </row>
        <row r="397">
          <cell r="H397">
            <v>2.04054307937622</v>
          </cell>
        </row>
        <row r="407">
          <cell r="F407">
            <v>0.862959861755371</v>
          </cell>
        </row>
        <row r="407">
          <cell r="H407">
            <v>1.67704713344574</v>
          </cell>
        </row>
        <row r="408">
          <cell r="F408">
            <v>1.02354741096497</v>
          </cell>
        </row>
        <row r="408">
          <cell r="H408">
            <v>1.4918258190155</v>
          </cell>
        </row>
        <row r="501">
          <cell r="F501">
            <v>0.679746627807617</v>
          </cell>
        </row>
        <row r="501">
          <cell r="H501">
            <v>1.82646870613098</v>
          </cell>
        </row>
        <row r="503">
          <cell r="F503">
            <v>0.828976571559906</v>
          </cell>
        </row>
        <row r="503">
          <cell r="H503">
            <v>1.53224122524261</v>
          </cell>
        </row>
        <row r="504">
          <cell r="F504">
            <v>0.739097476005554</v>
          </cell>
        </row>
        <row r="504">
          <cell r="H504">
            <v>1.47720956802368</v>
          </cell>
        </row>
        <row r="505">
          <cell r="F505">
            <v>0.703623294830322</v>
          </cell>
        </row>
        <row r="505">
          <cell r="H505">
            <v>1.57234108448029</v>
          </cell>
        </row>
        <row r="525">
          <cell r="F525">
            <v>1.04554796218872</v>
          </cell>
        </row>
        <row r="525">
          <cell r="H525">
            <v>1.49495100975037</v>
          </cell>
        </row>
        <row r="528">
          <cell r="F528">
            <v>0</v>
          </cell>
        </row>
        <row r="528">
          <cell r="H528">
            <v>0</v>
          </cell>
        </row>
      </sheetData>
    </sheetDataSet>
  </externalBook>
</externalLink>
</file>

<file path=xl/externalLinks/externalLink140.xml><?xml version="1.0" encoding="utf-8"?>
<externalLink xmlns="http://schemas.openxmlformats.org/spreadsheetml/2006/main">
  <externalBook xmlns:r="http://schemas.openxmlformats.org/officeDocument/2006/relationships" r:id="rId1">
    <sheetNames>
      <sheetName val="Tax on Production and Imports M"/>
    </sheetNames>
    <sheetDataSet>
      <sheetData sheetId="0">
        <row r="60">
          <cell r="F60">
            <v>0.0143222650513053</v>
          </cell>
        </row>
        <row r="60">
          <cell r="H60">
            <v>2.18377137184143</v>
          </cell>
        </row>
        <row r="66">
          <cell r="F66">
            <v>0.0121425874531269</v>
          </cell>
        </row>
        <row r="66">
          <cell r="H66">
            <v>2.56051445007324</v>
          </cell>
        </row>
        <row r="397">
          <cell r="F397">
            <v>0.29961621761322</v>
          </cell>
        </row>
        <row r="397">
          <cell r="H397">
            <v>1.02531230449677</v>
          </cell>
        </row>
        <row r="407">
          <cell r="F407">
            <v>0.0572163574397564</v>
          </cell>
        </row>
        <row r="407">
          <cell r="H407">
            <v>1.19128119945526</v>
          </cell>
        </row>
        <row r="408">
          <cell r="F408">
            <v>0</v>
          </cell>
        </row>
        <row r="408">
          <cell r="H408">
            <v>0</v>
          </cell>
        </row>
        <row r="501">
          <cell r="F501">
            <v>0.0397536084055901</v>
          </cell>
        </row>
        <row r="501">
          <cell r="H501">
            <v>1.20805299282074</v>
          </cell>
        </row>
        <row r="503">
          <cell r="F503">
            <v>0</v>
          </cell>
        </row>
        <row r="503">
          <cell r="H503">
            <v>0</v>
          </cell>
        </row>
        <row r="504">
          <cell r="F504">
            <v>0.0225019510835409</v>
          </cell>
        </row>
        <row r="504">
          <cell r="H504">
            <v>1.50628626346588</v>
          </cell>
        </row>
        <row r="505">
          <cell r="F505">
            <v>0.0226083919405937</v>
          </cell>
        </row>
        <row r="505">
          <cell r="H505">
            <v>1.39419519901276</v>
          </cell>
        </row>
        <row r="525">
          <cell r="F525">
            <v>0</v>
          </cell>
        </row>
        <row r="525">
          <cell r="H525">
            <v>0</v>
          </cell>
        </row>
        <row r="528">
          <cell r="F528">
            <v>0</v>
          </cell>
        </row>
        <row r="528">
          <cell r="H528">
            <v>0</v>
          </cell>
        </row>
      </sheetData>
    </sheetDataSet>
  </externalBook>
</externalLink>
</file>

<file path=xl/externalLinks/externalLink141.xml><?xml version="1.0" encoding="utf-8"?>
<externalLink xmlns="http://schemas.openxmlformats.org/spreadsheetml/2006/main">
  <externalBook xmlns:r="http://schemas.openxmlformats.org/officeDocument/2006/relationships" r:id="rId1">
    <sheetNames>
      <sheetName val="Output Multipliers"/>
    </sheetNames>
    <sheetDataSet>
      <sheetData sheetId="0">
        <row r="60">
          <cell r="F60">
            <v>1.21065676212311</v>
          </cell>
        </row>
        <row r="66">
          <cell r="F66">
            <v>1.23631799221039</v>
          </cell>
        </row>
        <row r="397">
          <cell r="F397">
            <v>1.44075727462769</v>
          </cell>
        </row>
        <row r="407">
          <cell r="F407">
            <v>1.39171934127808</v>
          </cell>
        </row>
        <row r="408">
          <cell r="F408">
            <v>1.46490037441254</v>
          </cell>
        </row>
        <row r="501">
          <cell r="F501">
            <v>1.31360113620758</v>
          </cell>
        </row>
        <row r="503">
          <cell r="F503">
            <v>1.27374565601349</v>
          </cell>
        </row>
        <row r="504">
          <cell r="F504">
            <v>1.21607756614685</v>
          </cell>
        </row>
        <row r="505">
          <cell r="F505">
            <v>1.22666537761688</v>
          </cell>
        </row>
        <row r="525">
          <cell r="F525">
            <v>0</v>
          </cell>
        </row>
        <row r="528">
          <cell r="F528">
            <v>0</v>
          </cell>
        </row>
      </sheetData>
    </sheetDataSet>
  </externalBook>
</externalLink>
</file>

<file path=xl/externalLinks/externalLink142.xml><?xml version="1.0" encoding="utf-8"?>
<externalLink xmlns="http://schemas.openxmlformats.org/spreadsheetml/2006/main">
  <externalBook xmlns:r="http://schemas.openxmlformats.org/officeDocument/2006/relationships" r:id="rId1">
    <sheetNames>
      <sheetName val="Employment Multipliers"/>
    </sheetNames>
    <sheetDataSet>
      <sheetData sheetId="0">
        <row r="60">
          <cell r="F60">
            <v>7.02082681655884</v>
          </cell>
        </row>
        <row r="60">
          <cell r="H60">
            <v>1.41224825382233</v>
          </cell>
        </row>
        <row r="66">
          <cell r="F66">
            <v>7.52233982086182</v>
          </cell>
        </row>
        <row r="66">
          <cell r="H66">
            <v>1.56602466106415</v>
          </cell>
        </row>
        <row r="397">
          <cell r="F397">
            <v>9.91506195068359</v>
          </cell>
        </row>
        <row r="397">
          <cell r="H397">
            <v>1.78595244884491</v>
          </cell>
        </row>
        <row r="407">
          <cell r="F407">
            <v>18.3883113861084</v>
          </cell>
        </row>
        <row r="407">
          <cell r="H407">
            <v>1.18228697776794</v>
          </cell>
        </row>
        <row r="408">
          <cell r="F408">
            <v>54.7006912231445</v>
          </cell>
        </row>
        <row r="408">
          <cell r="H408">
            <v>1.0660502910614</v>
          </cell>
        </row>
        <row r="501">
          <cell r="F501">
            <v>16.5087909698486</v>
          </cell>
        </row>
        <row r="501">
          <cell r="H501">
            <v>1.18330800533295</v>
          </cell>
        </row>
        <row r="503">
          <cell r="F503">
            <v>27.0646648406982</v>
          </cell>
        </row>
        <row r="503">
          <cell r="H503">
            <v>1.07970809936523</v>
          </cell>
        </row>
        <row r="504">
          <cell r="F504">
            <v>15.0239143371582</v>
          </cell>
        </row>
        <row r="504">
          <cell r="H504">
            <v>1.12190842628479</v>
          </cell>
        </row>
        <row r="505">
          <cell r="F505">
            <v>12.5125923156738</v>
          </cell>
        </row>
        <row r="505">
          <cell r="H505">
            <v>1.15917944908142</v>
          </cell>
        </row>
        <row r="525">
          <cell r="F525">
            <v>0</v>
          </cell>
        </row>
        <row r="525">
          <cell r="H525">
            <v>0</v>
          </cell>
        </row>
        <row r="528">
          <cell r="F528">
            <v>0</v>
          </cell>
        </row>
        <row r="528">
          <cell r="H528">
            <v>0</v>
          </cell>
        </row>
      </sheetData>
    </sheetDataSet>
  </externalBook>
</externalLink>
</file>

<file path=xl/externalLinks/externalLink143.xml><?xml version="1.0" encoding="utf-8"?>
<externalLink xmlns="http://schemas.openxmlformats.org/spreadsheetml/2006/main">
  <externalBook xmlns:r="http://schemas.openxmlformats.org/officeDocument/2006/relationships" r:id="rId1">
    <sheetNames>
      <sheetName val="Total Value Added Multipliers"/>
    </sheetNames>
    <sheetDataSet>
      <sheetData sheetId="0">
        <row r="60">
          <cell r="F60">
            <v>0.638514995574951</v>
          </cell>
        </row>
        <row r="60">
          <cell r="H60">
            <v>1.22021007537842</v>
          </cell>
        </row>
        <row r="66">
          <cell r="F66">
            <v>0.602370977401733</v>
          </cell>
        </row>
        <row r="66">
          <cell r="H66">
            <v>1.23163974285126</v>
          </cell>
        </row>
        <row r="397">
          <cell r="F397">
            <v>0.862823605537415</v>
          </cell>
        </row>
        <row r="397">
          <cell r="H397">
            <v>1.5348687171936</v>
          </cell>
        </row>
        <row r="407">
          <cell r="F407">
            <v>0.816494464874268</v>
          </cell>
        </row>
        <row r="407">
          <cell r="H407">
            <v>1.39535343647003</v>
          </cell>
        </row>
        <row r="408">
          <cell r="F408">
            <v>0.556660056114197</v>
          </cell>
        </row>
        <row r="408">
          <cell r="H408">
            <v>1.97860085964203</v>
          </cell>
        </row>
        <row r="501">
          <cell r="F501">
            <v>0.680544018745422</v>
          </cell>
        </row>
        <row r="501">
          <cell r="H501">
            <v>1.31701004505157</v>
          </cell>
        </row>
        <row r="503">
          <cell r="F503">
            <v>0.573125004768372</v>
          </cell>
        </row>
        <row r="503">
          <cell r="H503">
            <v>1.36697578430176</v>
          </cell>
        </row>
        <row r="504">
          <cell r="F504">
            <v>0.853153467178345</v>
          </cell>
        </row>
        <row r="504">
          <cell r="H504">
            <v>1.17490208148956</v>
          </cell>
        </row>
        <row r="505">
          <cell r="F505">
            <v>0.675965368747711</v>
          </cell>
        </row>
        <row r="505">
          <cell r="H505">
            <v>1.23295986652374</v>
          </cell>
        </row>
        <row r="525">
          <cell r="F525">
            <v>0</v>
          </cell>
        </row>
        <row r="525">
          <cell r="H525">
            <v>0</v>
          </cell>
        </row>
        <row r="528">
          <cell r="F528">
            <v>0</v>
          </cell>
        </row>
        <row r="528">
          <cell r="H528">
            <v>0</v>
          </cell>
        </row>
      </sheetData>
    </sheetDataSet>
  </externalBook>
</externalLink>
</file>

<file path=xl/externalLinks/externalLink144.xml><?xml version="1.0" encoding="utf-8"?>
<externalLink xmlns="http://schemas.openxmlformats.org/spreadsheetml/2006/main">
  <externalBook xmlns:r="http://schemas.openxmlformats.org/officeDocument/2006/relationships" r:id="rId1">
    <sheetNames>
      <sheetName val="Labor Income Multipliers"/>
    </sheetNames>
    <sheetDataSet>
      <sheetData sheetId="0">
        <row r="60">
          <cell r="F60">
            <v>0.570823550224304</v>
          </cell>
        </row>
        <row r="60">
          <cell r="H60">
            <v>1.11435675621033</v>
          </cell>
        </row>
        <row r="66">
          <cell r="F66">
            <v>0.548903703689575</v>
          </cell>
        </row>
        <row r="66">
          <cell r="H66">
            <v>1.13374102115631</v>
          </cell>
        </row>
        <row r="397">
          <cell r="F397">
            <v>0.287421435117722</v>
          </cell>
        </row>
        <row r="397">
          <cell r="H397">
            <v>4.70619201660156</v>
          </cell>
        </row>
        <row r="407">
          <cell r="F407">
            <v>0.594337940216065</v>
          </cell>
        </row>
        <row r="407">
          <cell r="H407">
            <v>1.2829327583313</v>
          </cell>
        </row>
        <row r="408">
          <cell r="F408">
            <v>0.46621036529541</v>
          </cell>
        </row>
        <row r="408">
          <cell r="H408">
            <v>1.41403245925903</v>
          </cell>
        </row>
        <row r="501">
          <cell r="F501">
            <v>0.406890630722046</v>
          </cell>
        </row>
        <row r="501">
          <cell r="H501">
            <v>1.34426295757294</v>
          </cell>
        </row>
        <row r="503">
          <cell r="F503">
            <v>0.464777022600174</v>
          </cell>
        </row>
        <row r="503">
          <cell r="H503">
            <v>1.20976781845093</v>
          </cell>
        </row>
        <row r="504">
          <cell r="F504">
            <v>0.625411868095398</v>
          </cell>
        </row>
        <row r="504">
          <cell r="H504">
            <v>1.11041915416718</v>
          </cell>
        </row>
        <row r="505">
          <cell r="F505">
            <v>0.524200439453125</v>
          </cell>
        </row>
        <row r="505">
          <cell r="H505">
            <v>1.13665318489075</v>
          </cell>
        </row>
        <row r="525">
          <cell r="F525">
            <v>0</v>
          </cell>
        </row>
        <row r="525">
          <cell r="H525">
            <v>0</v>
          </cell>
        </row>
        <row r="528">
          <cell r="F528">
            <v>0</v>
          </cell>
        </row>
        <row r="528">
          <cell r="H528">
            <v>0</v>
          </cell>
        </row>
      </sheetData>
    </sheetDataSet>
  </externalBook>
</externalLink>
</file>

<file path=xl/externalLinks/externalLink145.xml><?xml version="1.0" encoding="utf-8"?>
<externalLink xmlns="http://schemas.openxmlformats.org/spreadsheetml/2006/main">
  <externalBook xmlns:r="http://schemas.openxmlformats.org/officeDocument/2006/relationships" r:id="rId1">
    <sheetNames>
      <sheetName val="Tax on Production and Imports M"/>
    </sheetNames>
    <sheetDataSet>
      <sheetData sheetId="0">
        <row r="60">
          <cell r="F60">
            <v>0.0178322866559029</v>
          </cell>
        </row>
        <row r="60">
          <cell r="H60">
            <v>3.33431959152222</v>
          </cell>
        </row>
        <row r="66">
          <cell r="F66">
            <v>0.0172522384673357</v>
          </cell>
        </row>
        <row r="66">
          <cell r="H66">
            <v>3.97445631027222</v>
          </cell>
        </row>
        <row r="397">
          <cell r="F397">
            <v>0.35414844751358</v>
          </cell>
        </row>
        <row r="397">
          <cell r="H397">
            <v>1.03275632858276</v>
          </cell>
        </row>
        <row r="407">
          <cell r="F407">
            <v>0.0594567358493805</v>
          </cell>
        </row>
        <row r="407">
          <cell r="H407">
            <v>1.26733779907227</v>
          </cell>
        </row>
        <row r="408">
          <cell r="F408">
            <v>0.0707131549715996</v>
          </cell>
        </row>
        <row r="408">
          <cell r="H408">
            <v>1.31668722629547</v>
          </cell>
        </row>
        <row r="501">
          <cell r="F501">
            <v>0.0433517806231976</v>
          </cell>
        </row>
        <row r="501">
          <cell r="H501">
            <v>1.3178129196167</v>
          </cell>
        </row>
        <row r="503">
          <cell r="F503">
            <v>0.0295311845839024</v>
          </cell>
        </row>
        <row r="503">
          <cell r="H503">
            <v>1.63127946853638</v>
          </cell>
        </row>
        <row r="504">
          <cell r="F504">
            <v>0.0219089798629284</v>
          </cell>
        </row>
        <row r="504">
          <cell r="H504">
            <v>1.93306827545166</v>
          </cell>
        </row>
        <row r="505">
          <cell r="F505">
            <v>0.0233258586376905</v>
          </cell>
        </row>
        <row r="505">
          <cell r="H505">
            <v>1.79280519485474</v>
          </cell>
        </row>
        <row r="525">
          <cell r="F525">
            <v>0</v>
          </cell>
        </row>
        <row r="525">
          <cell r="H525">
            <v>0</v>
          </cell>
        </row>
        <row r="528">
          <cell r="F528">
            <v>0</v>
          </cell>
        </row>
        <row r="528">
          <cell r="H528">
            <v>0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Tax on Production and Imports M"/>
    </sheetNames>
    <sheetDataSet>
      <sheetData sheetId="0">
        <row r="60">
          <cell r="F60">
            <v>0.0453649424016476</v>
          </cell>
        </row>
        <row r="60">
          <cell r="H60">
            <v>9.12102317810059</v>
          </cell>
        </row>
        <row r="66">
          <cell r="F66">
            <v>0.0496088713407517</v>
          </cell>
        </row>
        <row r="66">
          <cell r="H66">
            <v>12.5787010192871</v>
          </cell>
        </row>
        <row r="397">
          <cell r="F397">
            <v>0.277057975530624</v>
          </cell>
        </row>
        <row r="397">
          <cell r="H397">
            <v>1.12704014778137</v>
          </cell>
        </row>
        <row r="407">
          <cell r="F407">
            <v>0.0755627304315567</v>
          </cell>
        </row>
        <row r="407">
          <cell r="H407">
            <v>1.78087365627289</v>
          </cell>
        </row>
        <row r="408">
          <cell r="F408">
            <v>0.063067339360714</v>
          </cell>
        </row>
        <row r="408">
          <cell r="H408">
            <v>2.50765824317932</v>
          </cell>
        </row>
        <row r="501">
          <cell r="F501">
            <v>0.0608719065785408</v>
          </cell>
        </row>
        <row r="501">
          <cell r="H501">
            <v>2.05516004562378</v>
          </cell>
        </row>
        <row r="503">
          <cell r="F503">
            <v>0.0477256439626217</v>
          </cell>
        </row>
        <row r="503">
          <cell r="H503">
            <v>3.53717541694641</v>
          </cell>
        </row>
        <row r="504">
          <cell r="F504">
            <v>0.0416416004300118</v>
          </cell>
        </row>
        <row r="504">
          <cell r="H504">
            <v>3.21168899536133</v>
          </cell>
        </row>
        <row r="505">
          <cell r="F505">
            <v>0.0435856394469738</v>
          </cell>
        </row>
        <row r="505">
          <cell r="H505">
            <v>3.26701855659485</v>
          </cell>
        </row>
        <row r="525">
          <cell r="F525">
            <v>0.0183688793331385</v>
          </cell>
        </row>
        <row r="525">
          <cell r="H525">
            <v>0</v>
          </cell>
        </row>
        <row r="528">
          <cell r="F528">
            <v>0</v>
          </cell>
        </row>
        <row r="528">
          <cell r="H528">
            <v>0</v>
          </cell>
        </row>
      </sheetData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Output Multipliers"/>
    </sheetNames>
    <sheetDataSet>
      <sheetData sheetId="0">
        <row r="60">
          <cell r="F60">
            <v>1.06912875175476</v>
          </cell>
        </row>
        <row r="66">
          <cell r="F66">
            <v>1.05206990242004</v>
          </cell>
        </row>
        <row r="397">
          <cell r="F397">
            <v>1.25145411491394</v>
          </cell>
        </row>
        <row r="407">
          <cell r="F407">
            <v>1.22252607345581</v>
          </cell>
        </row>
        <row r="408">
          <cell r="F408">
            <v>1.13028728961945</v>
          </cell>
        </row>
        <row r="501">
          <cell r="F501">
            <v>1.1338711977005</v>
          </cell>
        </row>
        <row r="503">
          <cell r="F503">
            <v>1.14710402488709</v>
          </cell>
        </row>
        <row r="504">
          <cell r="F504">
            <v>1.11218082904816</v>
          </cell>
        </row>
        <row r="505">
          <cell r="F505">
            <v>1.12210118770599</v>
          </cell>
        </row>
        <row r="525">
          <cell r="F525">
            <v>1.06343650817871</v>
          </cell>
        </row>
        <row r="528">
          <cell r="F528">
            <v>0</v>
          </cell>
        </row>
      </sheetData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Employment Multipliers"/>
    </sheetNames>
    <sheetDataSet>
      <sheetData sheetId="0">
        <row r="60">
          <cell r="F60">
            <v>6.43983459472656</v>
          </cell>
        </row>
        <row r="60">
          <cell r="H60">
            <v>1.04952895641327</v>
          </cell>
        </row>
        <row r="66">
          <cell r="F66">
            <v>6.21315479278564</v>
          </cell>
        </row>
        <row r="66">
          <cell r="H66">
            <v>1.03641533851624</v>
          </cell>
        </row>
        <row r="397">
          <cell r="F397">
            <v>7.40433216094971</v>
          </cell>
        </row>
        <row r="397">
          <cell r="H397">
            <v>1.48743939399719</v>
          </cell>
        </row>
        <row r="407">
          <cell r="F407">
            <v>18.4446277618408</v>
          </cell>
        </row>
        <row r="407">
          <cell r="H407">
            <v>1.06812977790833</v>
          </cell>
        </row>
        <row r="408">
          <cell r="F408">
            <v>16.1601982116699</v>
          </cell>
        </row>
        <row r="408">
          <cell r="H408">
            <v>1.03358721733093</v>
          </cell>
        </row>
        <row r="501">
          <cell r="F501">
            <v>15.5834398269653</v>
          </cell>
        </row>
        <row r="501">
          <cell r="H501">
            <v>1.04959082603455</v>
          </cell>
        </row>
        <row r="503">
          <cell r="F503">
            <v>20.1986713409424</v>
          </cell>
        </row>
        <row r="503">
          <cell r="H503">
            <v>1.03376150131226</v>
          </cell>
        </row>
        <row r="504">
          <cell r="F504">
            <v>14.1322059631348</v>
          </cell>
        </row>
        <row r="504">
          <cell r="H504">
            <v>1.0358464717865</v>
          </cell>
        </row>
        <row r="505">
          <cell r="F505">
            <v>9.00879192352295</v>
          </cell>
        </row>
        <row r="505">
          <cell r="H505">
            <v>1.06291079521179</v>
          </cell>
        </row>
        <row r="525">
          <cell r="F525">
            <v>5.97478866577148</v>
          </cell>
        </row>
        <row r="525">
          <cell r="H525">
            <v>1.01677262783051</v>
          </cell>
        </row>
        <row r="528">
          <cell r="F528">
            <v>0</v>
          </cell>
        </row>
        <row r="528">
          <cell r="H528">
            <v>0</v>
          </cell>
        </row>
      </sheetData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Total Value Added Multipliers"/>
    </sheetNames>
    <sheetDataSet>
      <sheetData sheetId="0">
        <row r="60">
          <cell r="F60">
            <v>0.455417841672897</v>
          </cell>
        </row>
        <row r="60">
          <cell r="H60">
            <v>1.10642516613007</v>
          </cell>
        </row>
        <row r="66">
          <cell r="F66">
            <v>0.395756423473358</v>
          </cell>
        </row>
        <row r="66">
          <cell r="H66">
            <v>1.09216737747192</v>
          </cell>
        </row>
        <row r="397">
          <cell r="F397">
            <v>0.806808233261108</v>
          </cell>
        </row>
        <row r="397">
          <cell r="H397">
            <v>1.32829403877258</v>
          </cell>
        </row>
        <row r="407">
          <cell r="F407">
            <v>0.669738113880158</v>
          </cell>
        </row>
        <row r="407">
          <cell r="H407">
            <v>1.24161469936371</v>
          </cell>
        </row>
        <row r="408">
          <cell r="F408">
            <v>0.864168405532837</v>
          </cell>
        </row>
        <row r="408">
          <cell r="H408">
            <v>1.10646367073059</v>
          </cell>
        </row>
        <row r="501">
          <cell r="F501">
            <v>0.555657744407654</v>
          </cell>
        </row>
        <row r="501">
          <cell r="H501">
            <v>1.14402198791504</v>
          </cell>
        </row>
        <row r="503">
          <cell r="F503">
            <v>0.632995963096619</v>
          </cell>
        </row>
        <row r="503">
          <cell r="H503">
            <v>1.1565215587616</v>
          </cell>
        </row>
        <row r="504">
          <cell r="F504">
            <v>0.789320528507233</v>
          </cell>
        </row>
        <row r="504">
          <cell r="H504">
            <v>1.09475755691528</v>
          </cell>
        </row>
        <row r="505">
          <cell r="F505">
            <v>0.718187749385834</v>
          </cell>
        </row>
        <row r="505">
          <cell r="H505">
            <v>1.11297118663788</v>
          </cell>
        </row>
        <row r="525">
          <cell r="F525">
            <v>0.653477549552918</v>
          </cell>
        </row>
        <row r="525">
          <cell r="H525">
            <v>1.06080913543701</v>
          </cell>
        </row>
        <row r="528">
          <cell r="F528">
            <v>0</v>
          </cell>
        </row>
        <row r="528">
          <cell r="H528">
            <v>0</v>
          </cell>
        </row>
      </sheetData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Labor Income Multipliers"/>
    </sheetNames>
    <sheetDataSet>
      <sheetData sheetId="0">
        <row r="60">
          <cell r="F60">
            <v>0.414726406335831</v>
          </cell>
        </row>
        <row r="60">
          <cell r="H60">
            <v>1.04205656051636</v>
          </cell>
        </row>
        <row r="66">
          <cell r="F66">
            <v>0.367657661437988</v>
          </cell>
        </row>
        <row r="66">
          <cell r="H66">
            <v>1.03214132785797</v>
          </cell>
        </row>
        <row r="397">
          <cell r="F397">
            <v>0.321620255708694</v>
          </cell>
        </row>
        <row r="397">
          <cell r="H397">
            <v>2.03409385681152</v>
          </cell>
        </row>
        <row r="407">
          <cell r="F407">
            <v>0.48877364397049</v>
          </cell>
        </row>
        <row r="407">
          <cell r="H407">
            <v>1.20959138870239</v>
          </cell>
        </row>
        <row r="408">
          <cell r="F408">
            <v>0.824205160140991</v>
          </cell>
        </row>
        <row r="408">
          <cell r="H408">
            <v>1.03575265407562</v>
          </cell>
        </row>
        <row r="501">
          <cell r="F501">
            <v>0.300540775060654</v>
          </cell>
        </row>
        <row r="501">
          <cell r="H501">
            <v>1.1652706861496</v>
          </cell>
        </row>
        <row r="503">
          <cell r="F503">
            <v>0.564659714698792</v>
          </cell>
        </row>
        <row r="503">
          <cell r="H503">
            <v>1.08591592311859</v>
          </cell>
        </row>
        <row r="504">
          <cell r="F504">
            <v>0.583129465579987</v>
          </cell>
        </row>
        <row r="504">
          <cell r="H504">
            <v>1.05066442489624</v>
          </cell>
        </row>
        <row r="505">
          <cell r="F505">
            <v>0.610727310180664</v>
          </cell>
        </row>
        <row r="505">
          <cell r="H505">
            <v>1.05859100818634</v>
          </cell>
        </row>
        <row r="525">
          <cell r="F525">
            <v>0.654032230377197</v>
          </cell>
        </row>
        <row r="525">
          <cell r="H525">
            <v>1.00185418128967</v>
          </cell>
        </row>
        <row r="528">
          <cell r="F528">
            <v>0</v>
          </cell>
        </row>
        <row r="528">
          <cell r="H528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Employment Multipliers"/>
    </sheetNames>
    <sheetDataSet>
      <sheetData sheetId="0">
        <row r="60">
          <cell r="F60">
            <v>9.74058437347412</v>
          </cell>
        </row>
        <row r="60">
          <cell r="H60">
            <v>1.03148913383484</v>
          </cell>
        </row>
        <row r="66">
          <cell r="F66">
            <v>8.9706449508667</v>
          </cell>
        </row>
        <row r="66">
          <cell r="H66">
            <v>1.04106771945953</v>
          </cell>
        </row>
        <row r="397">
          <cell r="F397">
            <v>7.06208181381226</v>
          </cell>
        </row>
        <row r="397">
          <cell r="H397">
            <v>1.48873245716095</v>
          </cell>
        </row>
        <row r="407">
          <cell r="F407">
            <v>18.2611789703369</v>
          </cell>
        </row>
        <row r="407">
          <cell r="H407">
            <v>1.08038711547852</v>
          </cell>
        </row>
        <row r="408">
          <cell r="F408">
            <v>22.3723220825195</v>
          </cell>
        </row>
        <row r="408">
          <cell r="H408">
            <v>1.05371022224426</v>
          </cell>
        </row>
        <row r="501">
          <cell r="F501">
            <v>15.6256704330444</v>
          </cell>
        </row>
        <row r="501">
          <cell r="H501">
            <v>1.07994902133942</v>
          </cell>
        </row>
        <row r="503">
          <cell r="F503">
            <v>23.906379699707</v>
          </cell>
        </row>
        <row r="503">
          <cell r="H503">
            <v>1.03520905971527</v>
          </cell>
        </row>
        <row r="504">
          <cell r="F504">
            <v>18.3810005187988</v>
          </cell>
        </row>
        <row r="504">
          <cell r="H504">
            <v>1.03902649879456</v>
          </cell>
        </row>
        <row r="505">
          <cell r="F505">
            <v>13.6754589080811</v>
          </cell>
        </row>
        <row r="505">
          <cell r="H505">
            <v>1.05104196071625</v>
          </cell>
        </row>
        <row r="525">
          <cell r="F525">
            <v>0</v>
          </cell>
        </row>
        <row r="525">
          <cell r="H525">
            <v>0</v>
          </cell>
        </row>
        <row r="528">
          <cell r="F528">
            <v>0</v>
          </cell>
        </row>
        <row r="528">
          <cell r="H528">
            <v>0</v>
          </cell>
        </row>
      </sheetData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Tax on Production and Imports M"/>
    </sheetNames>
    <sheetDataSet>
      <sheetData sheetId="0">
        <row r="60">
          <cell r="F60">
            <v>0.0107610560953617</v>
          </cell>
        </row>
        <row r="60">
          <cell r="H60">
            <v>1.63024199008942</v>
          </cell>
        </row>
        <row r="66">
          <cell r="F66">
            <v>0.00890575535595417</v>
          </cell>
        </row>
        <row r="66">
          <cell r="H66">
            <v>1.643914103508</v>
          </cell>
        </row>
        <row r="397">
          <cell r="F397">
            <v>0.312132358551025</v>
          </cell>
        </row>
        <row r="397">
          <cell r="H397">
            <v>1.01514995098114</v>
          </cell>
        </row>
        <row r="407">
          <cell r="F407">
            <v>0.0590286888182163</v>
          </cell>
        </row>
        <row r="407">
          <cell r="H407">
            <v>1.13325464725494</v>
          </cell>
        </row>
        <row r="408">
          <cell r="F408">
            <v>0.0250566564500332</v>
          </cell>
        </row>
        <row r="408">
          <cell r="H408">
            <v>1.53116178512573</v>
          </cell>
        </row>
        <row r="501">
          <cell r="F501">
            <v>0.0399527736008167</v>
          </cell>
        </row>
        <row r="501">
          <cell r="H501">
            <v>1.14121639728546</v>
          </cell>
        </row>
        <row r="503">
          <cell r="F503">
            <v>0.0204337891191244</v>
          </cell>
        </row>
        <row r="503">
          <cell r="H503">
            <v>1.44807231426239</v>
          </cell>
        </row>
        <row r="504">
          <cell r="F504">
            <v>0.017945172265172</v>
          </cell>
        </row>
        <row r="504">
          <cell r="H504">
            <v>1.55411732196808</v>
          </cell>
        </row>
        <row r="505">
          <cell r="F505">
            <v>0.0164051689207554</v>
          </cell>
        </row>
        <row r="505">
          <cell r="H505">
            <v>1.60584318637848</v>
          </cell>
        </row>
        <row r="525">
          <cell r="F525">
            <v>-0.0200927928090096</v>
          </cell>
        </row>
        <row r="525">
          <cell r="H525">
            <v>0</v>
          </cell>
        </row>
        <row r="528">
          <cell r="F528">
            <v>0</v>
          </cell>
        </row>
        <row r="528">
          <cell r="H528">
            <v>0</v>
          </cell>
        </row>
      </sheetData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Output Multipliers"/>
    </sheetNames>
    <sheetDataSet>
      <sheetData sheetId="0">
        <row r="60">
          <cell r="F60">
            <v>1.16369569301605</v>
          </cell>
        </row>
        <row r="66">
          <cell r="F66">
            <v>1.18531501293182</v>
          </cell>
        </row>
        <row r="397">
          <cell r="F397">
            <v>1.30097532272339</v>
          </cell>
        </row>
        <row r="407">
          <cell r="F407">
            <v>1.16197550296783</v>
          </cell>
        </row>
        <row r="408">
          <cell r="F408">
            <v>1.18340051174164</v>
          </cell>
        </row>
        <row r="501">
          <cell r="F501">
            <v>1.18697774410248</v>
          </cell>
        </row>
        <row r="503">
          <cell r="F503">
            <v>1.14384877681732</v>
          </cell>
        </row>
        <row r="504">
          <cell r="F504">
            <v>1.13972067832947</v>
          </cell>
        </row>
        <row r="505">
          <cell r="F505">
            <v>1.11233103275299</v>
          </cell>
        </row>
        <row r="525">
          <cell r="F525">
            <v>0</v>
          </cell>
        </row>
        <row r="528">
          <cell r="F528">
            <v>0</v>
          </cell>
        </row>
      </sheetData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Employment Multipliers"/>
    </sheetNames>
    <sheetDataSet>
      <sheetData sheetId="0">
        <row r="60">
          <cell r="F60">
            <v>9.1365385055542</v>
          </cell>
        </row>
        <row r="60">
          <cell r="H60">
            <v>1.23363304138184</v>
          </cell>
        </row>
        <row r="66">
          <cell r="F66">
            <v>8.99040794372559</v>
          </cell>
        </row>
        <row r="66">
          <cell r="H66">
            <v>1.29215514659882</v>
          </cell>
        </row>
        <row r="397">
          <cell r="F397">
            <v>8.20550918579102</v>
          </cell>
        </row>
        <row r="397">
          <cell r="H397">
            <v>1.59575164318085</v>
          </cell>
        </row>
        <row r="407">
          <cell r="F407">
            <v>13.7857971191406</v>
          </cell>
        </row>
        <row r="407">
          <cell r="H407">
            <v>1.12976253032684</v>
          </cell>
        </row>
        <row r="408">
          <cell r="F408">
            <v>27.4336013793945</v>
          </cell>
        </row>
        <row r="408">
          <cell r="H408">
            <v>1.06936573982239</v>
          </cell>
        </row>
        <row r="501">
          <cell r="F501">
            <v>14.5043716430664</v>
          </cell>
        </row>
        <row r="501">
          <cell r="H501">
            <v>1.15706014633179</v>
          </cell>
        </row>
        <row r="503">
          <cell r="F503">
            <v>20.027494430542</v>
          </cell>
        </row>
        <row r="503">
          <cell r="H503">
            <v>1.06955993175507</v>
          </cell>
        </row>
        <row r="504">
          <cell r="F504">
            <v>13.8935871124268</v>
          </cell>
        </row>
        <row r="504">
          <cell r="H504">
            <v>1.10134553909302</v>
          </cell>
        </row>
        <row r="505">
          <cell r="F505">
            <v>11.854419708252</v>
          </cell>
        </row>
        <row r="505">
          <cell r="H505">
            <v>1.09564971923828</v>
          </cell>
        </row>
        <row r="525">
          <cell r="F525">
            <v>0</v>
          </cell>
        </row>
        <row r="525">
          <cell r="H525">
            <v>0</v>
          </cell>
        </row>
        <row r="528">
          <cell r="F528">
            <v>0</v>
          </cell>
        </row>
        <row r="528">
          <cell r="H528">
            <v>0</v>
          </cell>
        </row>
      </sheetData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Total Value Added Multipliers"/>
    </sheetNames>
    <sheetDataSet>
      <sheetData sheetId="0">
        <row r="60">
          <cell r="F60">
            <v>0.378059029579163</v>
          </cell>
        </row>
        <row r="60">
          <cell r="H60">
            <v>1.30454099178314</v>
          </cell>
        </row>
        <row r="66">
          <cell r="F66">
            <v>0.348882704973221</v>
          </cell>
        </row>
        <row r="66">
          <cell r="H66">
            <v>1.34212970733643</v>
          </cell>
        </row>
        <row r="397">
          <cell r="F397">
            <v>0.810060024261475</v>
          </cell>
        </row>
        <row r="397">
          <cell r="H397">
            <v>1.36269962787628</v>
          </cell>
        </row>
        <row r="407">
          <cell r="F407">
            <v>0.771207928657532</v>
          </cell>
        </row>
        <row r="407">
          <cell r="H407">
            <v>1.14333057403564</v>
          </cell>
        </row>
        <row r="408">
          <cell r="F408">
            <v>0.748975992202759</v>
          </cell>
        </row>
        <row r="408">
          <cell r="H408">
            <v>1.1690080165863</v>
          </cell>
        </row>
        <row r="501">
          <cell r="F501">
            <v>0.673767328262329</v>
          </cell>
        </row>
        <row r="501">
          <cell r="H501">
            <v>1.19086813926697</v>
          </cell>
        </row>
        <row r="503">
          <cell r="F503">
            <v>0.652532041072846</v>
          </cell>
        </row>
        <row r="503">
          <cell r="H503">
            <v>1.15250384807587</v>
          </cell>
        </row>
        <row r="504">
          <cell r="F504">
            <v>0.827102601528168</v>
          </cell>
        </row>
        <row r="504">
          <cell r="H504">
            <v>1.11465811729431</v>
          </cell>
        </row>
        <row r="505">
          <cell r="F505">
            <v>0.614412307739258</v>
          </cell>
        </row>
        <row r="505">
          <cell r="H505">
            <v>1.12284553050995</v>
          </cell>
        </row>
        <row r="525">
          <cell r="F525">
            <v>0</v>
          </cell>
        </row>
        <row r="525">
          <cell r="H525">
            <v>0</v>
          </cell>
        </row>
        <row r="528">
          <cell r="F528">
            <v>0</v>
          </cell>
        </row>
        <row r="528">
          <cell r="H528">
            <v>0</v>
          </cell>
        </row>
      </sheetData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Labor Income Multipliers"/>
    </sheetNames>
    <sheetDataSet>
      <sheetData sheetId="0">
        <row r="60">
          <cell r="F60">
            <v>0.327967911958694</v>
          </cell>
        </row>
        <row r="60">
          <cell r="H60">
            <v>1.19977283477783</v>
          </cell>
        </row>
        <row r="66">
          <cell r="F66">
            <v>0.313444435596466</v>
          </cell>
        </row>
        <row r="66">
          <cell r="H66">
            <v>1.23984587192535</v>
          </cell>
        </row>
        <row r="397">
          <cell r="F397">
            <v>0.309998691082001</v>
          </cell>
        </row>
        <row r="397">
          <cell r="H397">
            <v>2.37827444076538</v>
          </cell>
        </row>
        <row r="407">
          <cell r="F407">
            <v>0.63562536239624</v>
          </cell>
        </row>
        <row r="407">
          <cell r="H407">
            <v>1.09798896312714</v>
          </cell>
        </row>
        <row r="408">
          <cell r="F408">
            <v>0.729782700538635</v>
          </cell>
        </row>
        <row r="408">
          <cell r="H408">
            <v>1.09762668609619</v>
          </cell>
        </row>
        <row r="501">
          <cell r="F501">
            <v>0.448478817939758</v>
          </cell>
        </row>
        <row r="501">
          <cell r="H501">
            <v>1.20089626312256</v>
          </cell>
        </row>
        <row r="503">
          <cell r="F503">
            <v>0.590925335884094</v>
          </cell>
        </row>
        <row r="503">
          <cell r="H503">
            <v>1.0943409204483</v>
          </cell>
        </row>
        <row r="504">
          <cell r="F504">
            <v>0.637204349040985</v>
          </cell>
        </row>
        <row r="504">
          <cell r="H504">
            <v>1.08268427848816</v>
          </cell>
        </row>
        <row r="505">
          <cell r="F505">
            <v>0.499563246965408</v>
          </cell>
        </row>
        <row r="505">
          <cell r="H505">
            <v>1.08619141578674</v>
          </cell>
        </row>
        <row r="525">
          <cell r="F525">
            <v>0</v>
          </cell>
        </row>
        <row r="525">
          <cell r="H525">
            <v>0</v>
          </cell>
        </row>
        <row r="528">
          <cell r="F528">
            <v>0</v>
          </cell>
        </row>
        <row r="528">
          <cell r="H528">
            <v>0</v>
          </cell>
        </row>
      </sheetData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Tax on Production and Imports M"/>
    </sheetNames>
    <sheetDataSet>
      <sheetData sheetId="0">
        <row r="60">
          <cell r="F60">
            <v>0.016394317150116</v>
          </cell>
        </row>
        <row r="60">
          <cell r="H60">
            <v>2.05766701698303</v>
          </cell>
        </row>
        <row r="66">
          <cell r="F66">
            <v>0.0130085553973913</v>
          </cell>
        </row>
        <row r="66">
          <cell r="H66">
            <v>2.0689549446106</v>
          </cell>
        </row>
        <row r="397">
          <cell r="F397">
            <v>0.323501974344254</v>
          </cell>
        </row>
        <row r="397">
          <cell r="H397">
            <v>1.01853227615356</v>
          </cell>
        </row>
        <row r="407">
          <cell r="F407">
            <v>0.0423493608832359</v>
          </cell>
        </row>
        <row r="407">
          <cell r="H407">
            <v>1.15056824684143</v>
          </cell>
        </row>
        <row r="408">
          <cell r="F408">
            <v>0.0342984795570374</v>
          </cell>
        </row>
        <row r="408">
          <cell r="H408">
            <v>1.27736723423004</v>
          </cell>
        </row>
        <row r="501">
          <cell r="F501">
            <v>0.0350516699254513</v>
          </cell>
        </row>
        <row r="501">
          <cell r="H501">
            <v>1.18585085868835</v>
          </cell>
        </row>
        <row r="503">
          <cell r="F503">
            <v>0.0195670332759619</v>
          </cell>
        </row>
        <row r="503">
          <cell r="H503">
            <v>1.4469290971756</v>
          </cell>
        </row>
        <row r="504">
          <cell r="F504">
            <v>0.0168480649590492</v>
          </cell>
        </row>
        <row r="504">
          <cell r="H504">
            <v>1.57801055908203</v>
          </cell>
        </row>
        <row r="505">
          <cell r="F505">
            <v>0.01837526448071</v>
          </cell>
        </row>
        <row r="505">
          <cell r="H505">
            <v>1.40902006626129</v>
          </cell>
        </row>
        <row r="525">
          <cell r="F525">
            <v>0</v>
          </cell>
        </row>
        <row r="525">
          <cell r="H525">
            <v>0</v>
          </cell>
        </row>
        <row r="528">
          <cell r="F528">
            <v>0</v>
          </cell>
        </row>
        <row r="528">
          <cell r="H528">
            <v>0</v>
          </cell>
        </row>
      </sheetData>
    </sheetDataSet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Output Multipliers"/>
    </sheetNames>
    <sheetDataSet>
      <sheetData sheetId="0">
        <row r="60">
          <cell r="F60">
            <v>1.08965003490448</v>
          </cell>
        </row>
        <row r="66">
          <cell r="F66">
            <v>1.09437417984009</v>
          </cell>
        </row>
        <row r="397">
          <cell r="F397">
            <v>1.24005532264709</v>
          </cell>
        </row>
        <row r="407">
          <cell r="F407">
            <v>1.16971349716187</v>
          </cell>
        </row>
        <row r="408">
          <cell r="F408">
            <v>1.15822172164917</v>
          </cell>
        </row>
        <row r="501">
          <cell r="F501">
            <v>1.12010228633881</v>
          </cell>
        </row>
        <row r="503">
          <cell r="F503">
            <v>1.08621954917908</v>
          </cell>
        </row>
        <row r="504">
          <cell r="F504">
            <v>1.08282327651978</v>
          </cell>
        </row>
        <row r="505">
          <cell r="F505">
            <v>1.07425773143768</v>
          </cell>
        </row>
        <row r="525">
          <cell r="F525">
            <v>0</v>
          </cell>
        </row>
        <row r="528">
          <cell r="F528">
            <v>0</v>
          </cell>
        </row>
      </sheetData>
    </sheetDataSet>
  </externalBook>
</externalLink>
</file>

<file path=xl/externalLinks/externalLink27.xml><?xml version="1.0" encoding="utf-8"?>
<externalLink xmlns="http://schemas.openxmlformats.org/spreadsheetml/2006/main">
  <externalBook xmlns:r="http://schemas.openxmlformats.org/officeDocument/2006/relationships" r:id="rId1">
    <sheetNames>
      <sheetName val="Employment Multipliers"/>
    </sheetNames>
    <sheetDataSet>
      <sheetData sheetId="0">
        <row r="60">
          <cell r="F60">
            <v>7.69147205352783</v>
          </cell>
        </row>
        <row r="60">
          <cell r="H60">
            <v>1.15088164806366</v>
          </cell>
        </row>
        <row r="66">
          <cell r="F66">
            <v>7.22904682159424</v>
          </cell>
        </row>
        <row r="66">
          <cell r="H66">
            <v>1.20579504966736</v>
          </cell>
        </row>
        <row r="397">
          <cell r="F397">
            <v>6.59834575653076</v>
          </cell>
        </row>
        <row r="397">
          <cell r="H397">
            <v>1.51001143455505</v>
          </cell>
        </row>
        <row r="407">
          <cell r="F407">
            <v>17.2069091796875</v>
          </cell>
        </row>
        <row r="407">
          <cell r="H407">
            <v>1.0827476978302</v>
          </cell>
        </row>
        <row r="408">
          <cell r="F408">
            <v>37.3736305236816</v>
          </cell>
        </row>
        <row r="408">
          <cell r="H408">
            <v>1.03554260730743</v>
          </cell>
        </row>
        <row r="501">
          <cell r="F501">
            <v>13.6764650344849</v>
          </cell>
        </row>
        <row r="501">
          <cell r="H501">
            <v>1.09626436233521</v>
          </cell>
        </row>
        <row r="503">
          <cell r="F503">
            <v>21.744701385498</v>
          </cell>
        </row>
        <row r="503">
          <cell r="H503">
            <v>1.03745794296265</v>
          </cell>
        </row>
        <row r="504">
          <cell r="F504">
            <v>17.6857051849365</v>
          </cell>
        </row>
        <row r="504">
          <cell r="H504">
            <v>1.04472029209137</v>
          </cell>
        </row>
        <row r="505">
          <cell r="F505">
            <v>11.0181617736816</v>
          </cell>
        </row>
        <row r="505">
          <cell r="H505">
            <v>1.06465458869934</v>
          </cell>
        </row>
        <row r="525">
          <cell r="F525">
            <v>0</v>
          </cell>
        </row>
        <row r="525">
          <cell r="H525">
            <v>0</v>
          </cell>
        </row>
        <row r="528">
          <cell r="F528">
            <v>0</v>
          </cell>
        </row>
        <row r="528">
          <cell r="H528">
            <v>0</v>
          </cell>
        </row>
      </sheetData>
    </sheetDataSet>
  </externalBook>
</externalLink>
</file>

<file path=xl/externalLinks/externalLink28.xml><?xml version="1.0" encoding="utf-8"?>
<externalLink xmlns="http://schemas.openxmlformats.org/spreadsheetml/2006/main">
  <externalBook xmlns:r="http://schemas.openxmlformats.org/officeDocument/2006/relationships" r:id="rId1">
    <sheetNames>
      <sheetName val="Total Value Added Multipliers"/>
    </sheetNames>
    <sheetDataSet>
      <sheetData sheetId="0">
        <row r="60">
          <cell r="F60">
            <v>0.41662660241127</v>
          </cell>
        </row>
        <row r="60">
          <cell r="H60">
            <v>1.16006338596344</v>
          </cell>
        </row>
        <row r="66">
          <cell r="F66">
            <v>0.421790033578873</v>
          </cell>
        </row>
        <row r="66">
          <cell r="H66">
            <v>1.16414999961853</v>
          </cell>
        </row>
        <row r="397">
          <cell r="F397">
            <v>0.844332873821259</v>
          </cell>
        </row>
        <row r="397">
          <cell r="H397">
            <v>1.28833544254303</v>
          </cell>
        </row>
        <row r="407">
          <cell r="F407">
            <v>0.697418212890625</v>
          </cell>
        </row>
        <row r="407">
          <cell r="H407">
            <v>1.21054804325104</v>
          </cell>
        </row>
        <row r="408">
          <cell r="F408">
            <v>0.602517008781433</v>
          </cell>
        </row>
        <row r="408">
          <cell r="H408">
            <v>1.21839213371277</v>
          </cell>
        </row>
        <row r="501">
          <cell r="F501">
            <v>0.644012272357941</v>
          </cell>
        </row>
        <row r="501">
          <cell r="H501">
            <v>1.13410925865173</v>
          </cell>
        </row>
        <row r="503">
          <cell r="F503">
            <v>0.571503400802612</v>
          </cell>
        </row>
        <row r="503">
          <cell r="H503">
            <v>1.11097598075867</v>
          </cell>
        </row>
        <row r="504">
          <cell r="F504">
            <v>0.709129095077515</v>
          </cell>
        </row>
        <row r="504">
          <cell r="H504">
            <v>1.08460640907288</v>
          </cell>
        </row>
        <row r="505">
          <cell r="F505">
            <v>0.616083979606628</v>
          </cell>
        </row>
        <row r="505">
          <cell r="H505">
            <v>1.08679306507111</v>
          </cell>
        </row>
        <row r="525">
          <cell r="F525">
            <v>0</v>
          </cell>
        </row>
        <row r="525">
          <cell r="H525">
            <v>0</v>
          </cell>
        </row>
        <row r="528">
          <cell r="F528">
            <v>0</v>
          </cell>
        </row>
        <row r="528">
          <cell r="H528">
            <v>0</v>
          </cell>
        </row>
      </sheetData>
    </sheetDataSet>
  </externalBook>
</externalLink>
</file>

<file path=xl/externalLinks/externalLink29.xml><?xml version="1.0" encoding="utf-8"?>
<externalLink xmlns="http://schemas.openxmlformats.org/spreadsheetml/2006/main">
  <externalBook xmlns:r="http://schemas.openxmlformats.org/officeDocument/2006/relationships" r:id="rId1">
    <sheetNames>
      <sheetName val="Labor Income Multipliers"/>
    </sheetNames>
    <sheetDataSet>
      <sheetData sheetId="0">
        <row r="60">
          <cell r="F60">
            <v>0.376744300127029</v>
          </cell>
        </row>
        <row r="60">
          <cell r="H60">
            <v>1.09422397613525</v>
          </cell>
        </row>
        <row r="66">
          <cell r="F66">
            <v>0.392211228609085</v>
          </cell>
        </row>
        <row r="66">
          <cell r="H66">
            <v>1.1012054681778</v>
          </cell>
        </row>
        <row r="397">
          <cell r="F397">
            <v>0.400080621242523</v>
          </cell>
        </row>
        <row r="397">
          <cell r="H397">
            <v>1.53304302692413</v>
          </cell>
        </row>
        <row r="407">
          <cell r="F407">
            <v>0.526592135429382</v>
          </cell>
        </row>
        <row r="407">
          <cell r="H407">
            <v>1.16612100601196</v>
          </cell>
        </row>
        <row r="408">
          <cell r="F408">
            <v>0.587789654731751</v>
          </cell>
        </row>
        <row r="408">
          <cell r="H408">
            <v>1.11211168766022</v>
          </cell>
        </row>
        <row r="501">
          <cell r="F501">
            <v>0.425456076860428</v>
          </cell>
        </row>
        <row r="501">
          <cell r="H501">
            <v>1.13016951084137</v>
          </cell>
        </row>
        <row r="503">
          <cell r="F503">
            <v>0.514424800872803</v>
          </cell>
        </row>
        <row r="503">
          <cell r="H503">
            <v>1.06048381328583</v>
          </cell>
        </row>
        <row r="504">
          <cell r="F504">
            <v>0.476482719182968</v>
          </cell>
        </row>
        <row r="504">
          <cell r="H504">
            <v>1.06393611431122</v>
          </cell>
        </row>
        <row r="505">
          <cell r="F505">
            <v>0.509431481361389</v>
          </cell>
        </row>
        <row r="505">
          <cell r="H505">
            <v>1.05383515357971</v>
          </cell>
        </row>
        <row r="525">
          <cell r="F525">
            <v>0</v>
          </cell>
        </row>
        <row r="525">
          <cell r="H525">
            <v>0</v>
          </cell>
        </row>
        <row r="528">
          <cell r="F528">
            <v>0</v>
          </cell>
        </row>
        <row r="528">
          <cell r="H528">
            <v>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Total Value Added Multipliers"/>
    </sheetNames>
    <sheetDataSet>
      <sheetData sheetId="0">
        <row r="60">
          <cell r="F60">
            <v>0.120995484292507</v>
          </cell>
        </row>
        <row r="60">
          <cell r="H60">
            <v>1.28081452846527</v>
          </cell>
        </row>
        <row r="66">
          <cell r="F66">
            <v>0.11033172160387</v>
          </cell>
        </row>
        <row r="66">
          <cell r="H66">
            <v>1.32168066501617</v>
          </cell>
        </row>
        <row r="397">
          <cell r="F397">
            <v>0.840605080127716</v>
          </cell>
        </row>
        <row r="397">
          <cell r="H397">
            <v>1.34308958053589</v>
          </cell>
        </row>
        <row r="407">
          <cell r="F407">
            <v>0.688436448574066</v>
          </cell>
        </row>
        <row r="407">
          <cell r="H407">
            <v>1.25360906124115</v>
          </cell>
        </row>
        <row r="408">
          <cell r="F408">
            <v>0.836011707782745</v>
          </cell>
        </row>
        <row r="408">
          <cell r="H408">
            <v>1.18983316421509</v>
          </cell>
        </row>
        <row r="501">
          <cell r="F501">
            <v>0.59184193611145</v>
          </cell>
        </row>
        <row r="501">
          <cell r="H501">
            <v>1.18651211261749</v>
          </cell>
        </row>
        <row r="503">
          <cell r="F503">
            <v>0.5629962682724</v>
          </cell>
        </row>
        <row r="503">
          <cell r="H503">
            <v>1.21078860759735</v>
          </cell>
        </row>
        <row r="504">
          <cell r="F504">
            <v>0.723135232925415</v>
          </cell>
        </row>
        <row r="504">
          <cell r="H504">
            <v>1.13303101062775</v>
          </cell>
        </row>
        <row r="505">
          <cell r="F505">
            <v>0.540480136871338</v>
          </cell>
        </row>
        <row r="505">
          <cell r="H505">
            <v>1.18666017055511</v>
          </cell>
        </row>
        <row r="525">
          <cell r="F525">
            <v>0</v>
          </cell>
        </row>
        <row r="525">
          <cell r="H525">
            <v>0</v>
          </cell>
        </row>
        <row r="528">
          <cell r="F528">
            <v>0</v>
          </cell>
        </row>
        <row r="528">
          <cell r="H528">
            <v>0</v>
          </cell>
        </row>
      </sheetData>
    </sheetDataSet>
  </externalBook>
</externalLink>
</file>

<file path=xl/externalLinks/externalLink30.xml><?xml version="1.0" encoding="utf-8"?>
<externalLink xmlns="http://schemas.openxmlformats.org/spreadsheetml/2006/main">
  <externalBook xmlns:r="http://schemas.openxmlformats.org/officeDocument/2006/relationships" r:id="rId1">
    <sheetNames>
      <sheetName val="Tax on Production and Imports M"/>
    </sheetNames>
    <sheetDataSet>
      <sheetData sheetId="0">
        <row r="60">
          <cell r="F60">
            <v>0.0106933005154133</v>
          </cell>
        </row>
        <row r="60">
          <cell r="H60">
            <v>1.48734045028687</v>
          </cell>
        </row>
        <row r="66">
          <cell r="F66">
            <v>0.00944515131413937</v>
          </cell>
        </row>
        <row r="66">
          <cell r="H66">
            <v>1.74336385726929</v>
          </cell>
        </row>
        <row r="397">
          <cell r="F397">
            <v>0.273248046636581</v>
          </cell>
        </row>
        <row r="397">
          <cell r="H397">
            <v>1.01237237453461</v>
          </cell>
        </row>
        <row r="407">
          <cell r="F407">
            <v>0.0513453260064125</v>
          </cell>
        </row>
        <row r="407">
          <cell r="H407">
            <v>1.07111370563507</v>
          </cell>
        </row>
        <row r="408">
          <cell r="F408">
            <v>0.0415924452245235</v>
          </cell>
        </row>
        <row r="408">
          <cell r="H408">
            <v>1.10106921195984</v>
          </cell>
        </row>
        <row r="501">
          <cell r="F501">
            <v>0.0325708240270615</v>
          </cell>
        </row>
        <row r="501">
          <cell r="H501">
            <v>1.10722148418427</v>
          </cell>
        </row>
        <row r="503">
          <cell r="F503">
            <v>0.0181227065622807</v>
          </cell>
        </row>
        <row r="503">
          <cell r="H503">
            <v>1.1972473859787</v>
          </cell>
        </row>
        <row r="504">
          <cell r="F504">
            <v>0.0172318164259195</v>
          </cell>
        </row>
        <row r="504">
          <cell r="H504">
            <v>1.20270586013794</v>
          </cell>
        </row>
        <row r="505">
          <cell r="F505">
            <v>0.0152605213224888</v>
          </cell>
        </row>
        <row r="505">
          <cell r="H505">
            <v>1.22337925434113</v>
          </cell>
        </row>
        <row r="525">
          <cell r="F525">
            <v>0</v>
          </cell>
        </row>
        <row r="525">
          <cell r="H525">
            <v>0</v>
          </cell>
        </row>
        <row r="528">
          <cell r="F528">
            <v>0</v>
          </cell>
        </row>
        <row r="528">
          <cell r="H528">
            <v>0</v>
          </cell>
        </row>
      </sheetData>
    </sheetDataSet>
  </externalBook>
</externalLink>
</file>

<file path=xl/externalLinks/externalLink31.xml><?xml version="1.0" encoding="utf-8"?>
<externalLink xmlns="http://schemas.openxmlformats.org/spreadsheetml/2006/main">
  <externalBook xmlns:r="http://schemas.openxmlformats.org/officeDocument/2006/relationships" r:id="rId1">
    <sheetNames>
      <sheetName val="Output Multipliers"/>
    </sheetNames>
    <sheetDataSet>
      <sheetData sheetId="0">
        <row r="60">
          <cell r="F60">
            <v>1.0934990644455</v>
          </cell>
        </row>
        <row r="66">
          <cell r="F66">
            <v>1.09522247314453</v>
          </cell>
        </row>
        <row r="397">
          <cell r="F397">
            <v>1.23994410037994</v>
          </cell>
        </row>
        <row r="407">
          <cell r="F407">
            <v>1.14663314819336</v>
          </cell>
        </row>
        <row r="408">
          <cell r="F408">
            <v>1.14992463588715</v>
          </cell>
        </row>
        <row r="501">
          <cell r="F501">
            <v>1.09772861003876</v>
          </cell>
        </row>
        <row r="503">
          <cell r="F503">
            <v>1.11196577548981</v>
          </cell>
        </row>
        <row r="504">
          <cell r="F504">
            <v>1.0990731716156</v>
          </cell>
        </row>
        <row r="505">
          <cell r="F505">
            <v>1.09731447696686</v>
          </cell>
        </row>
        <row r="525">
          <cell r="F525">
            <v>0</v>
          </cell>
        </row>
        <row r="528">
          <cell r="F528">
            <v>1.03584539890289</v>
          </cell>
        </row>
      </sheetData>
    </sheetDataSet>
  </externalBook>
</externalLink>
</file>

<file path=xl/externalLinks/externalLink32.xml><?xml version="1.0" encoding="utf-8"?>
<externalLink xmlns="http://schemas.openxmlformats.org/spreadsheetml/2006/main">
  <externalBook xmlns:r="http://schemas.openxmlformats.org/officeDocument/2006/relationships" r:id="rId1">
    <sheetNames>
      <sheetName val="Employment Multipliers"/>
    </sheetNames>
    <sheetDataSet>
      <sheetData sheetId="0">
        <row r="60">
          <cell r="F60">
            <v>7.53166007995606</v>
          </cell>
        </row>
        <row r="60">
          <cell r="H60">
            <v>1.10606372356415</v>
          </cell>
        </row>
        <row r="66">
          <cell r="F66">
            <v>7.02865171432495</v>
          </cell>
        </row>
        <row r="66">
          <cell r="H66">
            <v>1.12021791934967</v>
          </cell>
        </row>
        <row r="397">
          <cell r="F397">
            <v>7.22396659851074</v>
          </cell>
        </row>
        <row r="397">
          <cell r="H397">
            <v>1.50270199775696</v>
          </cell>
        </row>
        <row r="407">
          <cell r="F407">
            <v>17.8340911865234</v>
          </cell>
        </row>
        <row r="407">
          <cell r="H407">
            <v>1.05865633487701</v>
          </cell>
        </row>
        <row r="408">
          <cell r="F408">
            <v>35.3101348876953</v>
          </cell>
        </row>
        <row r="408">
          <cell r="H408">
            <v>1.02633237838745</v>
          </cell>
        </row>
        <row r="501">
          <cell r="F501">
            <v>13.9957237243652</v>
          </cell>
        </row>
        <row r="501">
          <cell r="H501">
            <v>1.05496215820313</v>
          </cell>
        </row>
        <row r="503">
          <cell r="F503">
            <v>24.7931518554688</v>
          </cell>
        </row>
        <row r="503">
          <cell r="H503">
            <v>1.0287549495697</v>
          </cell>
        </row>
        <row r="504">
          <cell r="F504">
            <v>17.1070404052734</v>
          </cell>
        </row>
        <row r="504">
          <cell r="H504">
            <v>1.03604304790497</v>
          </cell>
        </row>
        <row r="505">
          <cell r="F505">
            <v>13.9561347961426</v>
          </cell>
        </row>
        <row r="505">
          <cell r="H505">
            <v>1.04756033420563</v>
          </cell>
        </row>
        <row r="525">
          <cell r="F525">
            <v>0</v>
          </cell>
        </row>
        <row r="525">
          <cell r="H525">
            <v>0</v>
          </cell>
        </row>
        <row r="528">
          <cell r="F528">
            <v>3.93983554840088</v>
          </cell>
        </row>
        <row r="528">
          <cell r="H528">
            <v>0.999005377292633</v>
          </cell>
        </row>
      </sheetData>
    </sheetDataSet>
  </externalBook>
</externalLink>
</file>

<file path=xl/externalLinks/externalLink33.xml><?xml version="1.0" encoding="utf-8"?>
<externalLink xmlns="http://schemas.openxmlformats.org/spreadsheetml/2006/main">
  <externalBook xmlns:r="http://schemas.openxmlformats.org/officeDocument/2006/relationships" r:id="rId1">
    <sheetNames>
      <sheetName val="Total Value Added Multipliers"/>
    </sheetNames>
    <sheetDataSet>
      <sheetData sheetId="0">
        <row r="60">
          <cell r="F60">
            <v>0.405735671520233</v>
          </cell>
        </row>
        <row r="60">
          <cell r="H60">
            <v>1.16917061805725</v>
          </cell>
        </row>
        <row r="66">
          <cell r="F66">
            <v>0.391829013824463</v>
          </cell>
        </row>
        <row r="66">
          <cell r="H66">
            <v>1.17797744274139</v>
          </cell>
        </row>
        <row r="397">
          <cell r="F397">
            <v>0.815115869045258</v>
          </cell>
        </row>
        <row r="397">
          <cell r="H397">
            <v>1.31289100646973</v>
          </cell>
        </row>
        <row r="407">
          <cell r="F407">
            <v>0.649178206920624</v>
          </cell>
        </row>
        <row r="407">
          <cell r="H407">
            <v>1.17888808250427</v>
          </cell>
        </row>
        <row r="408">
          <cell r="F408">
            <v>0.621064603328705</v>
          </cell>
        </row>
        <row r="408">
          <cell r="H408">
            <v>1.1986391544342</v>
          </cell>
        </row>
        <row r="501">
          <cell r="F501">
            <v>0.605446577072144</v>
          </cell>
        </row>
        <row r="501">
          <cell r="H501">
            <v>1.12025153636932</v>
          </cell>
        </row>
        <row r="503">
          <cell r="F503">
            <v>0.512572109699249</v>
          </cell>
        </row>
        <row r="503">
          <cell r="H503">
            <v>1.16056764125824</v>
          </cell>
        </row>
        <row r="504">
          <cell r="F504">
            <v>0.729070663452148</v>
          </cell>
        </row>
        <row r="504">
          <cell r="H504">
            <v>1.10075855255127</v>
          </cell>
        </row>
        <row r="505">
          <cell r="F505">
            <v>0.506239354610443</v>
          </cell>
        </row>
        <row r="505">
          <cell r="H505">
            <v>1.14419829845428</v>
          </cell>
        </row>
        <row r="525">
          <cell r="F525">
            <v>0</v>
          </cell>
        </row>
        <row r="525">
          <cell r="H525">
            <v>0</v>
          </cell>
        </row>
        <row r="528">
          <cell r="F528">
            <v>0.326588302850723</v>
          </cell>
        </row>
        <row r="528">
          <cell r="H528">
            <v>1.05227971076965</v>
          </cell>
        </row>
      </sheetData>
    </sheetDataSet>
  </externalBook>
</externalLink>
</file>

<file path=xl/externalLinks/externalLink34.xml><?xml version="1.0" encoding="utf-8"?>
<externalLink xmlns="http://schemas.openxmlformats.org/spreadsheetml/2006/main">
  <externalBook xmlns:r="http://schemas.openxmlformats.org/officeDocument/2006/relationships" r:id="rId1">
    <sheetNames>
      <sheetName val="Labor Income Multipliers"/>
    </sheetNames>
    <sheetDataSet>
      <sheetData sheetId="0">
        <row r="60">
          <cell r="F60">
            <v>0.358265608549118</v>
          </cell>
        </row>
        <row r="60">
          <cell r="H60">
            <v>1.07940697669983</v>
          </cell>
        </row>
        <row r="66">
          <cell r="F66">
            <v>0.353765398263931</v>
          </cell>
        </row>
        <row r="66">
          <cell r="H66">
            <v>1.0845320224762</v>
          </cell>
        </row>
        <row r="397">
          <cell r="F397">
            <v>0.335798323154449</v>
          </cell>
        </row>
        <row r="397">
          <cell r="H397">
            <v>1.79604780673981</v>
          </cell>
        </row>
        <row r="407">
          <cell r="F407">
            <v>0.468790978193283</v>
          </cell>
        </row>
        <row r="407">
          <cell r="H407">
            <v>1.11976528167725</v>
          </cell>
        </row>
        <row r="408">
          <cell r="F408">
            <v>0.592357516288757</v>
          </cell>
        </row>
        <row r="408">
          <cell r="H408">
            <v>1.07590198516846</v>
          </cell>
        </row>
        <row r="501">
          <cell r="F501">
            <v>0.371255308389664</v>
          </cell>
        </row>
        <row r="501">
          <cell r="H501">
            <v>1.10192430019379</v>
          </cell>
        </row>
        <row r="503">
          <cell r="F503">
            <v>0.438706010580063</v>
          </cell>
        </row>
        <row r="503">
          <cell r="H503">
            <v>1.07544207572937</v>
          </cell>
        </row>
        <row r="504">
          <cell r="F504">
            <v>0.489342749118805</v>
          </cell>
        </row>
        <row r="504">
          <cell r="H504">
            <v>1.06046485900879</v>
          </cell>
        </row>
        <row r="505">
          <cell r="F505">
            <v>0.363437056541443</v>
          </cell>
        </row>
        <row r="505">
          <cell r="H505">
            <v>1.08494830131531</v>
          </cell>
        </row>
        <row r="525">
          <cell r="F525">
            <v>0</v>
          </cell>
        </row>
        <row r="525">
          <cell r="H525">
            <v>0</v>
          </cell>
        </row>
        <row r="528">
          <cell r="F528">
            <v>0.307751625776291</v>
          </cell>
        </row>
        <row r="528">
          <cell r="H528">
            <v>0.976619958877564</v>
          </cell>
        </row>
      </sheetData>
    </sheetDataSet>
  </externalBook>
</externalLink>
</file>

<file path=xl/externalLinks/externalLink35.xml><?xml version="1.0" encoding="utf-8"?>
<externalLink xmlns="http://schemas.openxmlformats.org/spreadsheetml/2006/main">
  <externalBook xmlns:r="http://schemas.openxmlformats.org/officeDocument/2006/relationships" r:id="rId1">
    <sheetNames>
      <sheetName val="Tax on Production and Imports M"/>
    </sheetNames>
    <sheetDataSet>
      <sheetData sheetId="0">
        <row r="60">
          <cell r="F60">
            <v>0.0123882610350847</v>
          </cell>
        </row>
        <row r="60">
          <cell r="H60">
            <v>1.69113087654114</v>
          </cell>
        </row>
        <row r="66">
          <cell r="F66">
            <v>0.0101837171241641</v>
          </cell>
        </row>
        <row r="66">
          <cell r="H66">
            <v>1.79607093334198</v>
          </cell>
        </row>
        <row r="397">
          <cell r="F397">
            <v>0.301740735769272</v>
          </cell>
        </row>
        <row r="397">
          <cell r="H397">
            <v>1.01617646217346</v>
          </cell>
        </row>
        <row r="407">
          <cell r="F407">
            <v>0.0565006658434868</v>
          </cell>
        </row>
        <row r="407">
          <cell r="H407">
            <v>1.11190545558929</v>
          </cell>
        </row>
        <row r="408">
          <cell r="F408">
            <v>0.0434969216585159</v>
          </cell>
        </row>
        <row r="408">
          <cell r="H408">
            <v>1.20793807506561</v>
          </cell>
        </row>
        <row r="501">
          <cell r="F501">
            <v>0.0354826077818871</v>
          </cell>
        </row>
        <row r="501">
          <cell r="H501">
            <v>1.13428270816803</v>
          </cell>
        </row>
        <row r="503">
          <cell r="F503">
            <v>0.0227142497897148</v>
          </cell>
        </row>
        <row r="503">
          <cell r="H503">
            <v>1.3050354719162</v>
          </cell>
        </row>
        <row r="504">
          <cell r="F504">
            <v>0.0192768312990665</v>
          </cell>
        </row>
        <row r="504">
          <cell r="H504">
            <v>1.37939691543579</v>
          </cell>
        </row>
        <row r="505">
          <cell r="F505">
            <v>0.0207319427281618</v>
          </cell>
        </row>
        <row r="505">
          <cell r="H505">
            <v>1.29105877876282</v>
          </cell>
        </row>
        <row r="525">
          <cell r="F525">
            <v>0</v>
          </cell>
        </row>
        <row r="525">
          <cell r="H525">
            <v>0</v>
          </cell>
        </row>
        <row r="528">
          <cell r="F528">
            <v>-0.0477866642177105</v>
          </cell>
        </row>
        <row r="528">
          <cell r="H528">
            <v>0</v>
          </cell>
        </row>
      </sheetData>
    </sheetDataSet>
  </externalBook>
</externalLink>
</file>

<file path=xl/externalLinks/externalLink36.xml><?xml version="1.0" encoding="utf-8"?>
<externalLink xmlns="http://schemas.openxmlformats.org/spreadsheetml/2006/main">
  <externalBook xmlns:r="http://schemas.openxmlformats.org/officeDocument/2006/relationships" r:id="rId1">
    <sheetNames>
      <sheetName val="Output Multipliers"/>
    </sheetNames>
    <sheetDataSet>
      <sheetData sheetId="0">
        <row r="60">
          <cell r="F60">
            <v>1.57574415206909</v>
          </cell>
        </row>
        <row r="66">
          <cell r="F66">
            <v>1.6809458732605</v>
          </cell>
        </row>
        <row r="397">
          <cell r="F397">
            <v>1.70129251480103</v>
          </cell>
        </row>
        <row r="407">
          <cell r="F407">
            <v>1.67313718795776</v>
          </cell>
        </row>
        <row r="408">
          <cell r="F408">
            <v>1.73601698875427</v>
          </cell>
        </row>
        <row r="501">
          <cell r="F501">
            <v>1.59965872764587</v>
          </cell>
        </row>
        <row r="503">
          <cell r="F503">
            <v>1.56134378910065</v>
          </cell>
        </row>
        <row r="504">
          <cell r="F504">
            <v>1.50098562240601</v>
          </cell>
        </row>
        <row r="505">
          <cell r="F505">
            <v>1.50914001464844</v>
          </cell>
        </row>
        <row r="525">
          <cell r="F525">
            <v>1.64144575595856</v>
          </cell>
        </row>
        <row r="528">
          <cell r="F528">
            <v>0</v>
          </cell>
        </row>
      </sheetData>
    </sheetDataSet>
  </externalBook>
</externalLink>
</file>

<file path=xl/externalLinks/externalLink37.xml><?xml version="1.0" encoding="utf-8"?>
<externalLink xmlns="http://schemas.openxmlformats.org/spreadsheetml/2006/main">
  <externalBook xmlns:r="http://schemas.openxmlformats.org/officeDocument/2006/relationships" r:id="rId1">
    <sheetNames>
      <sheetName val="Employment Multipliers"/>
    </sheetNames>
    <sheetDataSet>
      <sheetData sheetId="0">
        <row r="60">
          <cell r="F60">
            <v>8.83455848693848</v>
          </cell>
        </row>
        <row r="60">
          <cell r="H60">
            <v>1.77949607372284</v>
          </cell>
        </row>
        <row r="66">
          <cell r="F66">
            <v>8.97418022155762</v>
          </cell>
        </row>
        <row r="66">
          <cell r="H66">
            <v>1.88633966445923</v>
          </cell>
        </row>
        <row r="397">
          <cell r="F397">
            <v>9.26568031311035</v>
          </cell>
        </row>
        <row r="397">
          <cell r="H397">
            <v>2.22633457183838</v>
          </cell>
        </row>
        <row r="407">
          <cell r="F407">
            <v>18.2900333404541</v>
          </cell>
        </row>
        <row r="407">
          <cell r="H407">
            <v>1.32348310947418</v>
          </cell>
        </row>
        <row r="408">
          <cell r="F408">
            <v>33.4591674804688</v>
          </cell>
        </row>
        <row r="408">
          <cell r="H408">
            <v>1.17626118659973</v>
          </cell>
        </row>
        <row r="501">
          <cell r="F501">
            <v>16.2587280273438</v>
          </cell>
        </row>
        <row r="501">
          <cell r="H501">
            <v>1.36184704303741</v>
          </cell>
        </row>
        <row r="503">
          <cell r="F503">
            <v>23.9145336151123</v>
          </cell>
        </row>
        <row r="503">
          <cell r="H503">
            <v>1.1833975315094</v>
          </cell>
        </row>
        <row r="504">
          <cell r="F504">
            <v>21.0217151641846</v>
          </cell>
        </row>
        <row r="504">
          <cell r="H504">
            <v>1.19306755065918</v>
          </cell>
        </row>
        <row r="505">
          <cell r="F505">
            <v>16.4888572692871</v>
          </cell>
        </row>
        <row r="505">
          <cell r="H505">
            <v>1.25415551662445</v>
          </cell>
        </row>
        <row r="525">
          <cell r="F525">
            <v>9.57792472839356</v>
          </cell>
        </row>
        <row r="525">
          <cell r="H525">
            <v>1.78421545028687</v>
          </cell>
        </row>
        <row r="528">
          <cell r="F528">
            <v>0</v>
          </cell>
        </row>
        <row r="528">
          <cell r="H528">
            <v>0</v>
          </cell>
        </row>
      </sheetData>
    </sheetDataSet>
  </externalBook>
</externalLink>
</file>

<file path=xl/externalLinks/externalLink38.xml><?xml version="1.0" encoding="utf-8"?>
<externalLink xmlns="http://schemas.openxmlformats.org/spreadsheetml/2006/main">
  <externalBook xmlns:r="http://schemas.openxmlformats.org/officeDocument/2006/relationships" r:id="rId1">
    <sheetNames>
      <sheetName val="Total Value Added Multipliers"/>
    </sheetNames>
    <sheetDataSet>
      <sheetData sheetId="0">
        <row r="60">
          <cell r="F60">
            <v>0.852038383483887</v>
          </cell>
        </row>
        <row r="60">
          <cell r="H60">
            <v>1.62624669075012</v>
          </cell>
        </row>
        <row r="66">
          <cell r="F66">
            <v>0.846486687660217</v>
          </cell>
        </row>
        <row r="66">
          <cell r="H66">
            <v>1.71362674236298</v>
          </cell>
        </row>
        <row r="397">
          <cell r="F397">
            <v>1.13746500015259</v>
          </cell>
        </row>
        <row r="397">
          <cell r="H397">
            <v>1.69325542449951</v>
          </cell>
        </row>
        <row r="407">
          <cell r="F407">
            <v>1.05086493492126</v>
          </cell>
        </row>
        <row r="407">
          <cell r="H407">
            <v>1.66436421871185</v>
          </cell>
        </row>
        <row r="408">
          <cell r="F408">
            <v>1.05877089500427</v>
          </cell>
        </row>
        <row r="408">
          <cell r="H408">
            <v>1.75992572307587</v>
          </cell>
        </row>
        <row r="501">
          <cell r="F501">
            <v>0.935171961784363</v>
          </cell>
        </row>
        <row r="501">
          <cell r="H501">
            <v>1.59462916851044</v>
          </cell>
        </row>
        <row r="503">
          <cell r="F503">
            <v>0.878154516220093</v>
          </cell>
        </row>
        <row r="503">
          <cell r="H503">
            <v>1.65122580528259</v>
          </cell>
        </row>
        <row r="504">
          <cell r="F504">
            <v>0.950121641159058</v>
          </cell>
        </row>
        <row r="504">
          <cell r="H504">
            <v>1.48531532287598</v>
          </cell>
        </row>
        <row r="505">
          <cell r="F505">
            <v>0.77141809463501</v>
          </cell>
        </row>
        <row r="505">
          <cell r="H505">
            <v>1.71513986587524</v>
          </cell>
        </row>
        <row r="525">
          <cell r="F525">
            <v>1.01148629188538</v>
          </cell>
        </row>
        <row r="525">
          <cell r="H525">
            <v>1.5580050945282</v>
          </cell>
        </row>
        <row r="528">
          <cell r="F528">
            <v>0</v>
          </cell>
        </row>
        <row r="528">
          <cell r="H528">
            <v>0</v>
          </cell>
        </row>
      </sheetData>
    </sheetDataSet>
  </externalBook>
</externalLink>
</file>

<file path=xl/externalLinks/externalLink39.xml><?xml version="1.0" encoding="utf-8"?>
<externalLink xmlns="http://schemas.openxmlformats.org/spreadsheetml/2006/main">
  <externalBook xmlns:r="http://schemas.openxmlformats.org/officeDocument/2006/relationships" r:id="rId1">
    <sheetNames>
      <sheetName val="Labor Income Multipliers"/>
    </sheetNames>
    <sheetDataSet>
      <sheetData sheetId="0">
        <row r="60">
          <cell r="F60">
            <v>0.698959350585938</v>
          </cell>
        </row>
        <row r="60">
          <cell r="H60">
            <v>1.36274242401123</v>
          </cell>
        </row>
        <row r="66">
          <cell r="F66">
            <v>0.690716624259949</v>
          </cell>
        </row>
        <row r="66">
          <cell r="H66">
            <v>1.4122394323349</v>
          </cell>
        </row>
        <row r="397">
          <cell r="F397">
            <v>0.603230655193329</v>
          </cell>
        </row>
        <row r="397">
          <cell r="H397">
            <v>2.03705477714539</v>
          </cell>
        </row>
        <row r="407">
          <cell r="F407">
            <v>0.761600017547607</v>
          </cell>
        </row>
        <row r="407">
          <cell r="H407">
            <v>1.45596539974213</v>
          </cell>
        </row>
        <row r="408">
          <cell r="F408">
            <v>0.87551736831665</v>
          </cell>
        </row>
        <row r="408">
          <cell r="H408">
            <v>1.39322590827942</v>
          </cell>
        </row>
        <row r="501">
          <cell r="F501">
            <v>0.617230951786041</v>
          </cell>
        </row>
        <row r="501">
          <cell r="H501">
            <v>1.53051698207855</v>
          </cell>
        </row>
        <row r="503">
          <cell r="F503">
            <v>0.690257787704468</v>
          </cell>
        </row>
        <row r="503">
          <cell r="H503">
            <v>1.37080919742584</v>
          </cell>
        </row>
        <row r="504">
          <cell r="F504">
            <v>0.590816378593445</v>
          </cell>
        </row>
        <row r="504">
          <cell r="H504">
            <v>1.38916456699371</v>
          </cell>
        </row>
        <row r="505">
          <cell r="F505">
            <v>0.511914134025574</v>
          </cell>
        </row>
        <row r="505">
          <cell r="H505">
            <v>1.48932099342346</v>
          </cell>
        </row>
        <row r="525">
          <cell r="F525">
            <v>0.911289811134338</v>
          </cell>
        </row>
        <row r="525">
          <cell r="H525">
            <v>1.33455753326416</v>
          </cell>
        </row>
        <row r="528">
          <cell r="F528">
            <v>0</v>
          </cell>
        </row>
        <row r="528">
          <cell r="H528">
            <v>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Labor Income Multipliers"/>
    </sheetNames>
    <sheetDataSet>
      <sheetData sheetId="0">
        <row r="60">
          <cell r="F60">
            <v>0.0861296877264977</v>
          </cell>
        </row>
        <row r="60">
          <cell r="H60">
            <v>1.17181921005249</v>
          </cell>
        </row>
        <row r="66">
          <cell r="F66">
            <v>0.0878849029541016</v>
          </cell>
        </row>
        <row r="66">
          <cell r="H66">
            <v>1.1774754524231</v>
          </cell>
        </row>
        <row r="397">
          <cell r="F397">
            <v>0.359604179859161</v>
          </cell>
        </row>
        <row r="397">
          <cell r="H397">
            <v>1.8186936378479</v>
          </cell>
        </row>
        <row r="407">
          <cell r="F407">
            <v>0.478529125452042</v>
          </cell>
        </row>
        <row r="407">
          <cell r="H407">
            <v>1.14837181568146</v>
          </cell>
        </row>
        <row r="408">
          <cell r="F408">
            <v>0.768501043319702</v>
          </cell>
        </row>
        <row r="408">
          <cell r="H408">
            <v>1.06346166133881</v>
          </cell>
        </row>
        <row r="501">
          <cell r="F501">
            <v>0.328194826841354</v>
          </cell>
        </row>
        <row r="501">
          <cell r="H501">
            <v>1.18558478355408</v>
          </cell>
        </row>
        <row r="503">
          <cell r="F503">
            <v>0.469268918037415</v>
          </cell>
        </row>
        <row r="503">
          <cell r="H503">
            <v>1.08459687232971</v>
          </cell>
        </row>
        <row r="504">
          <cell r="F504">
            <v>0.453780502080917</v>
          </cell>
        </row>
        <row r="504">
          <cell r="H504">
            <v>1.07277464866638</v>
          </cell>
        </row>
        <row r="505">
          <cell r="F505">
            <v>0.379529029130936</v>
          </cell>
        </row>
        <row r="505">
          <cell r="H505">
            <v>1.08277857303619</v>
          </cell>
        </row>
        <row r="525">
          <cell r="F525">
            <v>0</v>
          </cell>
        </row>
        <row r="525">
          <cell r="H525">
            <v>0</v>
          </cell>
        </row>
        <row r="528">
          <cell r="F528">
            <v>0</v>
          </cell>
        </row>
        <row r="528">
          <cell r="H528">
            <v>0</v>
          </cell>
        </row>
      </sheetData>
    </sheetDataSet>
  </externalBook>
</externalLink>
</file>

<file path=xl/externalLinks/externalLink40.xml><?xml version="1.0" encoding="utf-8"?>
<externalLink xmlns="http://schemas.openxmlformats.org/spreadsheetml/2006/main">
  <externalBook xmlns:r="http://schemas.openxmlformats.org/officeDocument/2006/relationships" r:id="rId1">
    <sheetNames>
      <sheetName val="Tax on Production and Imports M"/>
    </sheetNames>
    <sheetDataSet>
      <sheetData sheetId="0">
        <row r="60">
          <cell r="F60">
            <v>0.0290460027754307</v>
          </cell>
        </row>
        <row r="60">
          <cell r="H60">
            <v>5.43846082687378</v>
          </cell>
        </row>
        <row r="66">
          <cell r="F66">
            <v>0.0300463326275349</v>
          </cell>
        </row>
        <row r="66">
          <cell r="H66">
            <v>6.98881006240845</v>
          </cell>
        </row>
        <row r="397">
          <cell r="F397">
            <v>0.277201414108276</v>
          </cell>
        </row>
        <row r="397">
          <cell r="H397">
            <v>1.07831740379334</v>
          </cell>
        </row>
        <row r="407">
          <cell r="F407">
            <v>0.0631704851984978</v>
          </cell>
        </row>
        <row r="407">
          <cell r="H407">
            <v>1.51540374755859</v>
          </cell>
        </row>
        <row r="408">
          <cell r="F408">
            <v>0.0556780286133289</v>
          </cell>
        </row>
        <row r="408">
          <cell r="H408">
            <v>1.87012231349945</v>
          </cell>
        </row>
        <row r="501">
          <cell r="F501">
            <v>0.0473649427294731</v>
          </cell>
        </row>
        <row r="501">
          <cell r="H501">
            <v>1.68253099918365</v>
          </cell>
        </row>
        <row r="503">
          <cell r="F503">
            <v>0.0349320247769356</v>
          </cell>
        </row>
        <row r="503">
          <cell r="H503">
            <v>2.39351558685303</v>
          </cell>
        </row>
        <row r="504">
          <cell r="F504">
            <v>0.0330328494310379</v>
          </cell>
        </row>
        <row r="504">
          <cell r="H504">
            <v>2.21510124206543</v>
          </cell>
        </row>
        <row r="505">
          <cell r="F505">
            <v>0.0345886126160622</v>
          </cell>
        </row>
        <row r="505">
          <cell r="H505">
            <v>2.1826605796814</v>
          </cell>
        </row>
        <row r="525">
          <cell r="F525">
            <v>-0.000814970582723618</v>
          </cell>
        </row>
        <row r="525">
          <cell r="H525">
            <v>0</v>
          </cell>
        </row>
        <row r="528">
          <cell r="F528">
            <v>0</v>
          </cell>
        </row>
        <row r="528">
          <cell r="H528">
            <v>0</v>
          </cell>
        </row>
      </sheetData>
    </sheetDataSet>
  </externalBook>
</externalLink>
</file>

<file path=xl/externalLinks/externalLink41.xml><?xml version="1.0" encoding="utf-8"?>
<externalLink xmlns="http://schemas.openxmlformats.org/spreadsheetml/2006/main">
  <externalBook xmlns:r="http://schemas.openxmlformats.org/officeDocument/2006/relationships" r:id="rId1">
    <sheetNames>
      <sheetName val="Output Multipliers"/>
    </sheetNames>
    <sheetDataSet>
      <sheetData sheetId="0">
        <row r="60">
          <cell r="F60">
            <v>1.29482865333557</v>
          </cell>
        </row>
        <row r="66">
          <cell r="F66">
            <v>1.26499342918396</v>
          </cell>
        </row>
        <row r="397">
          <cell r="F397">
            <v>1.51466917991638</v>
          </cell>
        </row>
        <row r="407">
          <cell r="F407">
            <v>1.29842507839203</v>
          </cell>
        </row>
        <row r="408">
          <cell r="F408">
            <v>1.33357465267181</v>
          </cell>
        </row>
        <row r="501">
          <cell r="F501">
            <v>1.38904023170471</v>
          </cell>
        </row>
        <row r="503">
          <cell r="F503">
            <v>1.29152524471283</v>
          </cell>
        </row>
        <row r="504">
          <cell r="F504">
            <v>1.25115871429443</v>
          </cell>
        </row>
        <row r="505">
          <cell r="F505">
            <v>1.24582576751709</v>
          </cell>
        </row>
        <row r="525">
          <cell r="F525">
            <v>0</v>
          </cell>
        </row>
        <row r="528">
          <cell r="F528">
            <v>0</v>
          </cell>
        </row>
      </sheetData>
    </sheetDataSet>
  </externalBook>
</externalLink>
</file>

<file path=xl/externalLinks/externalLink42.xml><?xml version="1.0" encoding="utf-8"?>
<externalLink xmlns="http://schemas.openxmlformats.org/spreadsheetml/2006/main">
  <externalBook xmlns:r="http://schemas.openxmlformats.org/officeDocument/2006/relationships" r:id="rId1">
    <sheetNames>
      <sheetName val="Employment Multipliers"/>
    </sheetNames>
    <sheetDataSet>
      <sheetData sheetId="0">
        <row r="60">
          <cell r="F60">
            <v>7.7694787979126</v>
          </cell>
        </row>
        <row r="60">
          <cell r="H60">
            <v>1.42157411575317</v>
          </cell>
        </row>
        <row r="66">
          <cell r="F66">
            <v>7.11102533340454</v>
          </cell>
        </row>
        <row r="66">
          <cell r="H66">
            <v>1.44857954978943</v>
          </cell>
        </row>
        <row r="397">
          <cell r="F397">
            <v>10.132924079895</v>
          </cell>
        </row>
        <row r="397">
          <cell r="H397">
            <v>1.78622722625732</v>
          </cell>
        </row>
        <row r="407">
          <cell r="F407">
            <v>16.71755027771</v>
          </cell>
        </row>
        <row r="407">
          <cell r="H407">
            <v>1.16193580627441</v>
          </cell>
        </row>
        <row r="408">
          <cell r="F408">
            <v>22.5922832489014</v>
          </cell>
        </row>
        <row r="408">
          <cell r="H408">
            <v>1.13336455821991</v>
          </cell>
        </row>
        <row r="501">
          <cell r="F501">
            <v>19.5508403778076</v>
          </cell>
        </row>
        <row r="501">
          <cell r="H501">
            <v>1.20515096187592</v>
          </cell>
        </row>
        <row r="503">
          <cell r="F503">
            <v>28.6149120330811</v>
          </cell>
        </row>
        <row r="503">
          <cell r="H503">
            <v>1.08320343494415</v>
          </cell>
        </row>
        <row r="504">
          <cell r="F504">
            <v>16.3408966064453</v>
          </cell>
        </row>
        <row r="504">
          <cell r="H504">
            <v>1.13445067405701</v>
          </cell>
        </row>
        <row r="505">
          <cell r="F505">
            <v>16.1363487243652</v>
          </cell>
        </row>
        <row r="505">
          <cell r="H505">
            <v>1.14164626598358</v>
          </cell>
        </row>
        <row r="525">
          <cell r="F525">
            <v>0</v>
          </cell>
        </row>
        <row r="525">
          <cell r="H525">
            <v>0</v>
          </cell>
        </row>
        <row r="528">
          <cell r="F528">
            <v>0</v>
          </cell>
        </row>
        <row r="528">
          <cell r="H528">
            <v>0</v>
          </cell>
        </row>
      </sheetData>
    </sheetDataSet>
  </externalBook>
</externalLink>
</file>

<file path=xl/externalLinks/externalLink43.xml><?xml version="1.0" encoding="utf-8"?>
<externalLink xmlns="http://schemas.openxmlformats.org/spreadsheetml/2006/main">
  <externalBook xmlns:r="http://schemas.openxmlformats.org/officeDocument/2006/relationships" r:id="rId1">
    <sheetNames>
      <sheetName val="Total Value Added Multipliers"/>
    </sheetNames>
    <sheetDataSet>
      <sheetData sheetId="0">
        <row r="60">
          <cell r="F60">
            <v>0.65654981136322</v>
          </cell>
        </row>
        <row r="60">
          <cell r="H60">
            <v>1.37956750392914</v>
          </cell>
        </row>
        <row r="66">
          <cell r="F66">
            <v>0.641933798789978</v>
          </cell>
        </row>
        <row r="66">
          <cell r="H66">
            <v>1.34335434436798</v>
          </cell>
        </row>
        <row r="397">
          <cell r="F397">
            <v>0.882118880748749</v>
          </cell>
        </row>
        <row r="397">
          <cell r="H397">
            <v>1.59631741046906</v>
          </cell>
        </row>
        <row r="407">
          <cell r="F407">
            <v>0.793539881706238</v>
          </cell>
        </row>
        <row r="407">
          <cell r="H407">
            <v>1.287712931633</v>
          </cell>
        </row>
        <row r="408">
          <cell r="F408">
            <v>0.912242829799652</v>
          </cell>
        </row>
        <row r="408">
          <cell r="H408">
            <v>1.26557886600494</v>
          </cell>
        </row>
        <row r="501">
          <cell r="F501">
            <v>0.650077164173126</v>
          </cell>
        </row>
        <row r="501">
          <cell r="H501">
            <v>1.48400247097015</v>
          </cell>
        </row>
        <row r="503">
          <cell r="F503">
            <v>0.558972358703613</v>
          </cell>
        </row>
        <row r="503">
          <cell r="H503">
            <v>1.44071686267853</v>
          </cell>
        </row>
        <row r="504">
          <cell r="F504">
            <v>0.854983806610107</v>
          </cell>
        </row>
        <row r="504">
          <cell r="H504">
            <v>1.21199309825897</v>
          </cell>
        </row>
        <row r="505">
          <cell r="F505">
            <v>0.54858934879303</v>
          </cell>
        </row>
        <row r="505">
          <cell r="H505">
            <v>1.34304463863373</v>
          </cell>
        </row>
        <row r="525">
          <cell r="F525">
            <v>0</v>
          </cell>
        </row>
        <row r="525">
          <cell r="H525">
            <v>0</v>
          </cell>
        </row>
        <row r="528">
          <cell r="F528">
            <v>0</v>
          </cell>
        </row>
        <row r="528">
          <cell r="H528">
            <v>0</v>
          </cell>
        </row>
      </sheetData>
    </sheetDataSet>
  </externalBook>
</externalLink>
</file>

<file path=xl/externalLinks/externalLink44.xml><?xml version="1.0" encoding="utf-8"?>
<externalLink xmlns="http://schemas.openxmlformats.org/spreadsheetml/2006/main">
  <externalBook xmlns:r="http://schemas.openxmlformats.org/officeDocument/2006/relationships" r:id="rId1">
    <sheetNames>
      <sheetName val="Labor Income Multipliers"/>
    </sheetNames>
    <sheetDataSet>
      <sheetData sheetId="0">
        <row r="60">
          <cell r="F60">
            <v>0.573355674743652</v>
          </cell>
        </row>
        <row r="60">
          <cell r="H60">
            <v>1.23627972602844</v>
          </cell>
        </row>
        <row r="66">
          <cell r="F66">
            <v>0.577202618122101</v>
          </cell>
        </row>
        <row r="66">
          <cell r="H66">
            <v>1.22075891494751</v>
          </cell>
        </row>
        <row r="397">
          <cell r="F397">
            <v>0.29329514503479</v>
          </cell>
        </row>
        <row r="397">
          <cell r="H397">
            <v>7.22584772109985</v>
          </cell>
        </row>
        <row r="407">
          <cell r="F407">
            <v>0.609399080276489</v>
          </cell>
        </row>
        <row r="407">
          <cell r="H407">
            <v>1.21035921573639</v>
          </cell>
        </row>
        <row r="408">
          <cell r="F408">
            <v>0.848719596862793</v>
          </cell>
        </row>
        <row r="408">
          <cell r="H408">
            <v>1.14754045009613</v>
          </cell>
        </row>
        <row r="501">
          <cell r="F501">
            <v>0.334875136613846</v>
          </cell>
        </row>
        <row r="501">
          <cell r="H501">
            <v>1.77031302452087</v>
          </cell>
        </row>
        <row r="503">
          <cell r="F503">
            <v>0.446836531162262</v>
          </cell>
        </row>
        <row r="503">
          <cell r="H503">
            <v>1.27298581600189</v>
          </cell>
        </row>
        <row r="504">
          <cell r="F504">
            <v>0.613070785999298</v>
          </cell>
        </row>
        <row r="504">
          <cell r="H504">
            <v>1.15633118152618</v>
          </cell>
        </row>
        <row r="505">
          <cell r="F505">
            <v>0.371724963188171</v>
          </cell>
        </row>
        <row r="505">
          <cell r="H505">
            <v>1.26239562034607</v>
          </cell>
        </row>
        <row r="525">
          <cell r="F525">
            <v>0</v>
          </cell>
        </row>
        <row r="525">
          <cell r="H525">
            <v>0</v>
          </cell>
        </row>
        <row r="528">
          <cell r="F528">
            <v>0</v>
          </cell>
        </row>
        <row r="528">
          <cell r="H528">
            <v>0</v>
          </cell>
        </row>
      </sheetData>
    </sheetDataSet>
  </externalBook>
</externalLink>
</file>

<file path=xl/externalLinks/externalLink45.xml><?xml version="1.0" encoding="utf-8"?>
<externalLink xmlns="http://schemas.openxmlformats.org/spreadsheetml/2006/main">
  <externalBook xmlns:r="http://schemas.openxmlformats.org/officeDocument/2006/relationships" r:id="rId1">
    <sheetNames>
      <sheetName val="Tax on Production and Imports M"/>
    </sheetNames>
    <sheetDataSet>
      <sheetData sheetId="0">
        <row r="60">
          <cell r="F60">
            <v>0.0221567861735821</v>
          </cell>
        </row>
        <row r="60">
          <cell r="H60">
            <v>3.76844191551209</v>
          </cell>
        </row>
        <row r="66">
          <cell r="F66">
            <v>0.0169566031545401</v>
          </cell>
        </row>
        <row r="66">
          <cell r="H66">
            <v>3.82239603996277</v>
          </cell>
        </row>
        <row r="397">
          <cell r="F397">
            <v>0.363442718982697</v>
          </cell>
        </row>
        <row r="397">
          <cell r="H397">
            <v>1.03723204135895</v>
          </cell>
        </row>
        <row r="407">
          <cell r="F407">
            <v>0.0538116171956062</v>
          </cell>
        </row>
        <row r="407">
          <cell r="H407">
            <v>1.23992609977722</v>
          </cell>
        </row>
        <row r="408">
          <cell r="F408">
            <v>0.03460793197155</v>
          </cell>
        </row>
        <row r="408">
          <cell r="H408">
            <v>1.65875649452209</v>
          </cell>
        </row>
        <row r="501">
          <cell r="F501">
            <v>0.0490817576646805</v>
          </cell>
        </row>
        <row r="501">
          <cell r="H501">
            <v>1.28309988975525</v>
          </cell>
        </row>
        <row r="503">
          <cell r="F503">
            <v>0.0322648994624615</v>
          </cell>
        </row>
        <row r="503">
          <cell r="H503">
            <v>1.69118714332581</v>
          </cell>
        </row>
        <row r="504">
          <cell r="F504">
            <v>0.0232030749320984</v>
          </cell>
        </row>
        <row r="504">
          <cell r="H504">
            <v>1.90329456329346</v>
          </cell>
        </row>
        <row r="505">
          <cell r="F505">
            <v>0.0282490160316229</v>
          </cell>
        </row>
        <row r="505">
          <cell r="H505">
            <v>1.65814220905304</v>
          </cell>
        </row>
        <row r="525">
          <cell r="F525">
            <v>0</v>
          </cell>
        </row>
        <row r="525">
          <cell r="H525">
            <v>0</v>
          </cell>
        </row>
        <row r="528">
          <cell r="F528">
            <v>0</v>
          </cell>
        </row>
        <row r="528">
          <cell r="H528">
            <v>0</v>
          </cell>
        </row>
      </sheetData>
    </sheetDataSet>
  </externalBook>
</externalLink>
</file>

<file path=xl/externalLinks/externalLink46.xml><?xml version="1.0" encoding="utf-8"?>
<externalLink xmlns="http://schemas.openxmlformats.org/spreadsheetml/2006/main">
  <externalBook xmlns:r="http://schemas.openxmlformats.org/officeDocument/2006/relationships" r:id="rId1">
    <sheetNames>
      <sheetName val="Output Multipliers"/>
    </sheetNames>
    <sheetDataSet>
      <sheetData sheetId="0">
        <row r="60">
          <cell r="F60">
            <v>1.20589530467987</v>
          </cell>
        </row>
        <row r="66">
          <cell r="F66">
            <v>1.16566944122314</v>
          </cell>
        </row>
        <row r="397">
          <cell r="F397">
            <v>1.29667663574219</v>
          </cell>
        </row>
        <row r="407">
          <cell r="F407">
            <v>1.23539960384369</v>
          </cell>
        </row>
        <row r="408">
          <cell r="F408">
            <v>1.26856219768524</v>
          </cell>
        </row>
        <row r="501">
          <cell r="F501">
            <v>1.18656432628632</v>
          </cell>
        </row>
        <row r="503">
          <cell r="F503">
            <v>0</v>
          </cell>
        </row>
        <row r="504">
          <cell r="F504">
            <v>1.14487051963806</v>
          </cell>
        </row>
        <row r="505">
          <cell r="F505">
            <v>1.14457547664642</v>
          </cell>
        </row>
        <row r="525">
          <cell r="F525">
            <v>0</v>
          </cell>
        </row>
        <row r="528">
          <cell r="F528">
            <v>0</v>
          </cell>
        </row>
      </sheetData>
    </sheetDataSet>
  </externalBook>
</externalLink>
</file>

<file path=xl/externalLinks/externalLink47.xml><?xml version="1.0" encoding="utf-8"?>
<externalLink xmlns="http://schemas.openxmlformats.org/spreadsheetml/2006/main">
  <externalBook xmlns:r="http://schemas.openxmlformats.org/officeDocument/2006/relationships" r:id="rId1">
    <sheetNames>
      <sheetName val="Employment Multipliers"/>
    </sheetNames>
    <sheetDataSet>
      <sheetData sheetId="0">
        <row r="60">
          <cell r="F60">
            <v>10.0977458953857</v>
          </cell>
        </row>
        <row r="60">
          <cell r="H60">
            <v>1.26514410972595</v>
          </cell>
        </row>
        <row r="66">
          <cell r="F66">
            <v>9.22330570220947</v>
          </cell>
        </row>
        <row r="66">
          <cell r="H66">
            <v>1.26131296157837</v>
          </cell>
        </row>
        <row r="397">
          <cell r="F397">
            <v>8.45769309997559</v>
          </cell>
        </row>
        <row r="397">
          <cell r="H397">
            <v>1.60693860054016</v>
          </cell>
        </row>
        <row r="407">
          <cell r="F407">
            <v>18.6814575195313</v>
          </cell>
        </row>
        <row r="407">
          <cell r="H407">
            <v>1.11959052085876</v>
          </cell>
        </row>
        <row r="408">
          <cell r="F408">
            <v>46.8866310119629</v>
          </cell>
        </row>
        <row r="408">
          <cell r="H408">
            <v>1.05189430713654</v>
          </cell>
        </row>
        <row r="501">
          <cell r="F501">
            <v>15.777455329895</v>
          </cell>
        </row>
        <row r="501">
          <cell r="H501">
            <v>1.14529430866241</v>
          </cell>
        </row>
        <row r="503">
          <cell r="F503">
            <v>0</v>
          </cell>
        </row>
        <row r="503">
          <cell r="H503">
            <v>0</v>
          </cell>
        </row>
        <row r="504">
          <cell r="F504">
            <v>22.6943702697754</v>
          </cell>
        </row>
        <row r="504">
          <cell r="H504">
            <v>1.05994975566864</v>
          </cell>
        </row>
        <row r="505">
          <cell r="F505">
            <v>15.0487823486328</v>
          </cell>
        </row>
        <row r="505">
          <cell r="H505">
            <v>1.09052181243896</v>
          </cell>
        </row>
        <row r="525">
          <cell r="F525">
            <v>0</v>
          </cell>
        </row>
        <row r="525">
          <cell r="H525">
            <v>0</v>
          </cell>
        </row>
        <row r="528">
          <cell r="F528">
            <v>0</v>
          </cell>
        </row>
        <row r="528">
          <cell r="H528">
            <v>0</v>
          </cell>
        </row>
      </sheetData>
    </sheetDataSet>
  </externalBook>
</externalLink>
</file>

<file path=xl/externalLinks/externalLink48.xml><?xml version="1.0" encoding="utf-8"?>
<externalLink xmlns="http://schemas.openxmlformats.org/spreadsheetml/2006/main">
  <externalBook xmlns:r="http://schemas.openxmlformats.org/officeDocument/2006/relationships" r:id="rId1">
    <sheetNames>
      <sheetName val="Total Value Added Multipliers"/>
    </sheetNames>
    <sheetDataSet>
      <sheetData sheetId="0">
        <row r="60">
          <cell r="F60">
            <v>0.352592468261719</v>
          </cell>
        </row>
        <row r="60">
          <cell r="H60">
            <v>1.50272083282471</v>
          </cell>
        </row>
        <row r="66">
          <cell r="F66">
            <v>0.316547751426697</v>
          </cell>
        </row>
        <row r="66">
          <cell r="H66">
            <v>1.42453694343567</v>
          </cell>
        </row>
        <row r="397">
          <cell r="F397">
            <v>0.800328671932221</v>
          </cell>
        </row>
        <row r="397">
          <cell r="H397">
            <v>1.36832070350647</v>
          </cell>
        </row>
        <row r="407">
          <cell r="F407">
            <v>0.706802845001221</v>
          </cell>
        </row>
        <row r="407">
          <cell r="H407">
            <v>1.27366232872009</v>
          </cell>
        </row>
        <row r="408">
          <cell r="F408">
            <v>0.540569067001343</v>
          </cell>
        </row>
        <row r="408">
          <cell r="H408">
            <v>1.43878650665283</v>
          </cell>
        </row>
        <row r="501">
          <cell r="F501">
            <v>0.62831711769104</v>
          </cell>
        </row>
        <row r="501">
          <cell r="H501">
            <v>1.2018004655838</v>
          </cell>
        </row>
        <row r="503">
          <cell r="F503">
            <v>0</v>
          </cell>
        </row>
        <row r="503">
          <cell r="H503">
            <v>0</v>
          </cell>
        </row>
        <row r="504">
          <cell r="F504">
            <v>0.648180663585663</v>
          </cell>
        </row>
        <row r="504">
          <cell r="H504">
            <v>1.15303194522858</v>
          </cell>
        </row>
        <row r="505">
          <cell r="F505">
            <v>0.507411479949951</v>
          </cell>
        </row>
        <row r="505">
          <cell r="H505">
            <v>1.20105063915253</v>
          </cell>
        </row>
        <row r="525">
          <cell r="F525">
            <v>0</v>
          </cell>
        </row>
        <row r="525">
          <cell r="H525">
            <v>0</v>
          </cell>
        </row>
        <row r="528">
          <cell r="F528">
            <v>0</v>
          </cell>
        </row>
        <row r="528">
          <cell r="H528">
            <v>0</v>
          </cell>
        </row>
      </sheetData>
    </sheetDataSet>
  </externalBook>
</externalLink>
</file>

<file path=xl/externalLinks/externalLink49.xml><?xml version="1.0" encoding="utf-8"?>
<externalLink xmlns="http://schemas.openxmlformats.org/spreadsheetml/2006/main">
  <externalBook xmlns:r="http://schemas.openxmlformats.org/officeDocument/2006/relationships" r:id="rId1">
    <sheetNames>
      <sheetName val="Labor Income Multipliers"/>
    </sheetNames>
    <sheetDataSet>
      <sheetData sheetId="0">
        <row r="60">
          <cell r="F60">
            <v>0.269120633602142</v>
          </cell>
        </row>
        <row r="60">
          <cell r="H60">
            <v>1.2406747341156</v>
          </cell>
        </row>
        <row r="66">
          <cell r="F66">
            <v>0.260918259620667</v>
          </cell>
        </row>
        <row r="66">
          <cell r="H66">
            <v>1.21521735191345</v>
          </cell>
        </row>
        <row r="397">
          <cell r="F397">
            <v>0.267422378063202</v>
          </cell>
        </row>
        <row r="397">
          <cell r="H397">
            <v>2.43423867225647</v>
          </cell>
        </row>
        <row r="407">
          <cell r="F407">
            <v>0.510997533798218</v>
          </cell>
        </row>
        <row r="407">
          <cell r="H407">
            <v>1.20469295978546</v>
          </cell>
        </row>
        <row r="408">
          <cell r="F408">
            <v>0.503248870372772</v>
          </cell>
        </row>
        <row r="408">
          <cell r="H408">
            <v>1.2047415971756</v>
          </cell>
        </row>
        <row r="501">
          <cell r="F501">
            <v>0.372138410806656</v>
          </cell>
        </row>
        <row r="501">
          <cell r="H501">
            <v>1.19482576847076</v>
          </cell>
        </row>
        <row r="503">
          <cell r="F503">
            <v>0</v>
          </cell>
        </row>
        <row r="503">
          <cell r="H503">
            <v>0</v>
          </cell>
        </row>
        <row r="504">
          <cell r="F504">
            <v>0.342664450407028</v>
          </cell>
        </row>
        <row r="504">
          <cell r="H504">
            <v>1.13593852519989</v>
          </cell>
        </row>
        <row r="505">
          <cell r="F505">
            <v>0.351476788520813</v>
          </cell>
        </row>
        <row r="505">
          <cell r="H505">
            <v>1.12954950332642</v>
          </cell>
        </row>
        <row r="525">
          <cell r="F525">
            <v>0</v>
          </cell>
        </row>
        <row r="525">
          <cell r="H525">
            <v>0</v>
          </cell>
        </row>
        <row r="528">
          <cell r="F528">
            <v>0</v>
          </cell>
        </row>
        <row r="528">
          <cell r="H528">
            <v>0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Tax on Production and Imports M"/>
    </sheetNames>
    <sheetDataSet>
      <sheetData sheetId="0">
        <row r="60">
          <cell r="F60">
            <v>0.0121110752224922</v>
          </cell>
        </row>
        <row r="60">
          <cell r="H60">
            <v>1.19217431545258</v>
          </cell>
        </row>
        <row r="66">
          <cell r="F66">
            <v>0.00957993697375059</v>
          </cell>
        </row>
        <row r="66">
          <cell r="H66">
            <v>1.23028194904327</v>
          </cell>
        </row>
        <row r="397">
          <cell r="F397">
            <v>0.298786163330078</v>
          </cell>
        </row>
        <row r="397">
          <cell r="H397">
            <v>1.01972353458405</v>
          </cell>
        </row>
        <row r="407">
          <cell r="F407">
            <v>0.0590863414108753</v>
          </cell>
        </row>
        <row r="407">
          <cell r="H407">
            <v>1.15890514850616</v>
          </cell>
        </row>
        <row r="408">
          <cell r="F408">
            <v>0.0330346673727036</v>
          </cell>
        </row>
        <row r="408">
          <cell r="H408">
            <v>1.48654341697693</v>
          </cell>
        </row>
        <row r="501">
          <cell r="F501">
            <v>0.0396436639130116</v>
          </cell>
        </row>
        <row r="501">
          <cell r="H501">
            <v>1.16199088096619</v>
          </cell>
        </row>
        <row r="503">
          <cell r="F503">
            <v>0.0233986005187035</v>
          </cell>
        </row>
        <row r="503">
          <cell r="H503">
            <v>1.40296864509583</v>
          </cell>
        </row>
        <row r="504">
          <cell r="F504">
            <v>0.0210854336619377</v>
          </cell>
        </row>
        <row r="504">
          <cell r="H504">
            <v>1.40828561782837</v>
          </cell>
        </row>
        <row r="505">
          <cell r="F505">
            <v>0.0218688026070595</v>
          </cell>
        </row>
        <row r="505">
          <cell r="H505">
            <v>1.39442551136017</v>
          </cell>
        </row>
        <row r="525">
          <cell r="F525">
            <v>0</v>
          </cell>
        </row>
        <row r="525">
          <cell r="H525">
            <v>0</v>
          </cell>
        </row>
        <row r="528">
          <cell r="F528">
            <v>0</v>
          </cell>
        </row>
        <row r="528">
          <cell r="H528">
            <v>0</v>
          </cell>
        </row>
      </sheetData>
    </sheetDataSet>
  </externalBook>
</externalLink>
</file>

<file path=xl/externalLinks/externalLink50.xml><?xml version="1.0" encoding="utf-8"?>
<externalLink xmlns="http://schemas.openxmlformats.org/spreadsheetml/2006/main">
  <externalBook xmlns:r="http://schemas.openxmlformats.org/officeDocument/2006/relationships" r:id="rId1">
    <sheetNames>
      <sheetName val="Tax on Production and Imports M"/>
    </sheetNames>
    <sheetDataSet>
      <sheetData sheetId="0">
        <row r="60">
          <cell r="F60">
            <v>0.0276033971458673</v>
          </cell>
        </row>
        <row r="60">
          <cell r="H60">
            <v>3.2148118019104</v>
          </cell>
        </row>
        <row r="66">
          <cell r="F66">
            <v>0.0189170055091381</v>
          </cell>
        </row>
        <row r="66">
          <cell r="H66">
            <v>2.86269664764404</v>
          </cell>
        </row>
        <row r="397">
          <cell r="F397">
            <v>0.337147027254105</v>
          </cell>
        </row>
        <row r="397">
          <cell r="H397">
            <v>1.03706204891205</v>
          </cell>
        </row>
        <row r="407">
          <cell r="F407">
            <v>0.0602273009717464</v>
          </cell>
        </row>
        <row r="407">
          <cell r="H407">
            <v>1.19660842418671</v>
          </cell>
        </row>
        <row r="408">
          <cell r="F408">
            <v>0.0621796697378159</v>
          </cell>
        </row>
        <row r="408">
          <cell r="H408">
            <v>1.33281254768372</v>
          </cell>
        </row>
        <row r="501">
          <cell r="F501">
            <v>0.0418255031108856</v>
          </cell>
        </row>
        <row r="501">
          <cell r="H501">
            <v>1.28761386871338</v>
          </cell>
        </row>
        <row r="503">
          <cell r="F503">
            <v>0</v>
          </cell>
        </row>
        <row r="503">
          <cell r="H503">
            <v>0</v>
          </cell>
        </row>
        <row r="504">
          <cell r="F504">
            <v>0.0276638492941856</v>
          </cell>
        </row>
        <row r="504">
          <cell r="H504">
            <v>1.52661824226379</v>
          </cell>
        </row>
        <row r="505">
          <cell r="F505">
            <v>0.0276397634297609</v>
          </cell>
        </row>
        <row r="505">
          <cell r="H505">
            <v>1.66172611713409</v>
          </cell>
        </row>
        <row r="525">
          <cell r="F525">
            <v>0</v>
          </cell>
        </row>
        <row r="525">
          <cell r="H525">
            <v>0</v>
          </cell>
        </row>
        <row r="528">
          <cell r="F528">
            <v>0</v>
          </cell>
        </row>
        <row r="528">
          <cell r="H528">
            <v>0</v>
          </cell>
        </row>
      </sheetData>
    </sheetDataSet>
  </externalBook>
</externalLink>
</file>

<file path=xl/externalLinks/externalLink51.xml><?xml version="1.0" encoding="utf-8"?>
<externalLink xmlns="http://schemas.openxmlformats.org/spreadsheetml/2006/main">
  <externalBook xmlns:r="http://schemas.openxmlformats.org/officeDocument/2006/relationships" r:id="rId1">
    <sheetNames>
      <sheetName val="Output Multipliers"/>
    </sheetNames>
    <sheetDataSet>
      <sheetData sheetId="0">
        <row r="60">
          <cell r="F60">
            <v>1.33200693130493</v>
          </cell>
        </row>
        <row r="66">
          <cell r="F66">
            <v>1.36708796024323</v>
          </cell>
        </row>
        <row r="397">
          <cell r="F397">
            <v>1.51045167446136</v>
          </cell>
        </row>
        <row r="407">
          <cell r="F407">
            <v>1.44187140464783</v>
          </cell>
        </row>
        <row r="408">
          <cell r="F408">
            <v>1.47466659545898</v>
          </cell>
        </row>
        <row r="501">
          <cell r="F501">
            <v>1.37208020687103</v>
          </cell>
        </row>
        <row r="503">
          <cell r="F503">
            <v>1.35711574554443</v>
          </cell>
        </row>
        <row r="504">
          <cell r="F504">
            <v>1.30641186237335</v>
          </cell>
        </row>
        <row r="505">
          <cell r="F505">
            <v>1.3132860660553</v>
          </cell>
        </row>
        <row r="525">
          <cell r="F525">
            <v>1.41244196891785</v>
          </cell>
        </row>
        <row r="528">
          <cell r="F528">
            <v>0</v>
          </cell>
        </row>
      </sheetData>
    </sheetDataSet>
  </externalBook>
</externalLink>
</file>

<file path=xl/externalLinks/externalLink52.xml><?xml version="1.0" encoding="utf-8"?>
<externalLink xmlns="http://schemas.openxmlformats.org/spreadsheetml/2006/main">
  <externalBook xmlns:r="http://schemas.openxmlformats.org/officeDocument/2006/relationships" r:id="rId1">
    <sheetNames>
      <sheetName val="Employment Multipliers"/>
    </sheetNames>
    <sheetDataSet>
      <sheetData sheetId="0">
        <row r="60">
          <cell r="F60">
            <v>7.99537181854248</v>
          </cell>
        </row>
        <row r="60">
          <cell r="H60">
            <v>1.50543129444122</v>
          </cell>
        </row>
        <row r="66">
          <cell r="F66">
            <v>8.17788887023926</v>
          </cell>
        </row>
        <row r="66">
          <cell r="H66">
            <v>1.60573196411133</v>
          </cell>
        </row>
        <row r="397">
          <cell r="F397">
            <v>8.32311725616455</v>
          </cell>
        </row>
        <row r="397">
          <cell r="H397">
            <v>1.88950228691101</v>
          </cell>
        </row>
        <row r="407">
          <cell r="F407">
            <v>16.368278503418</v>
          </cell>
        </row>
        <row r="407">
          <cell r="H407">
            <v>1.23149216175079</v>
          </cell>
        </row>
        <row r="408">
          <cell r="F408">
            <v>31.4049453735352</v>
          </cell>
        </row>
        <row r="408">
          <cell r="H408">
            <v>1.12038004398346</v>
          </cell>
        </row>
        <row r="501">
          <cell r="F501">
            <v>16.4324798583984</v>
          </cell>
        </row>
        <row r="501">
          <cell r="H501">
            <v>1.2264986038208</v>
          </cell>
        </row>
        <row r="503">
          <cell r="F503">
            <v>22.7427062988281</v>
          </cell>
        </row>
        <row r="503">
          <cell r="H503">
            <v>1.1261932849884</v>
          </cell>
        </row>
        <row r="504">
          <cell r="F504">
            <v>20.1426849365234</v>
          </cell>
        </row>
        <row r="504">
          <cell r="H504">
            <v>1.12351524829865</v>
          </cell>
        </row>
        <row r="505">
          <cell r="F505">
            <v>14.0915031433105</v>
          </cell>
        </row>
        <row r="505">
          <cell r="H505">
            <v>1.18367803096771</v>
          </cell>
        </row>
        <row r="525">
          <cell r="F525">
            <v>8.37682056427002</v>
          </cell>
        </row>
        <row r="525">
          <cell r="H525">
            <v>1.51554048061371</v>
          </cell>
        </row>
        <row r="528">
          <cell r="F528">
            <v>0</v>
          </cell>
        </row>
        <row r="528">
          <cell r="H528">
            <v>0</v>
          </cell>
        </row>
      </sheetData>
    </sheetDataSet>
  </externalBook>
</externalLink>
</file>

<file path=xl/externalLinks/externalLink53.xml><?xml version="1.0" encoding="utf-8"?>
<externalLink xmlns="http://schemas.openxmlformats.org/spreadsheetml/2006/main">
  <externalBook xmlns:r="http://schemas.openxmlformats.org/officeDocument/2006/relationships" r:id="rId1">
    <sheetNames>
      <sheetName val="Total Value Added Multipliers"/>
    </sheetNames>
    <sheetDataSet>
      <sheetData sheetId="0">
        <row r="60">
          <cell r="F60">
            <v>0.705300569534302</v>
          </cell>
        </row>
        <row r="60">
          <cell r="H60">
            <v>1.43729317188263</v>
          </cell>
        </row>
        <row r="66">
          <cell r="F66">
            <v>0.692065894603729</v>
          </cell>
        </row>
        <row r="66">
          <cell r="H66">
            <v>1.51010203361511</v>
          </cell>
        </row>
        <row r="397">
          <cell r="F397">
            <v>1.02901232242584</v>
          </cell>
        </row>
        <row r="397">
          <cell r="H397">
            <v>1.57680881023407</v>
          </cell>
        </row>
        <row r="407">
          <cell r="F407">
            <v>0.943866312503815</v>
          </cell>
        </row>
        <row r="407">
          <cell r="H407">
            <v>1.46227085590363</v>
          </cell>
        </row>
        <row r="408">
          <cell r="F408">
            <v>0.923056483268738</v>
          </cell>
        </row>
        <row r="408">
          <cell r="H408">
            <v>1.51966333389282</v>
          </cell>
        </row>
        <row r="501">
          <cell r="F501">
            <v>0.769047498703003</v>
          </cell>
        </row>
        <row r="501">
          <cell r="H501">
            <v>1.4350380897522</v>
          </cell>
        </row>
        <row r="503">
          <cell r="F503">
            <v>0.77087140083313</v>
          </cell>
        </row>
        <row r="503">
          <cell r="H503">
            <v>1.44861054420471</v>
          </cell>
        </row>
        <row r="504">
          <cell r="F504">
            <v>0.839138984680176</v>
          </cell>
        </row>
        <row r="504">
          <cell r="H504">
            <v>1.32487881183624</v>
          </cell>
        </row>
        <row r="505">
          <cell r="F505">
            <v>0.716314852237701</v>
          </cell>
        </row>
        <row r="505">
          <cell r="H505">
            <v>1.42757320404053</v>
          </cell>
        </row>
        <row r="525">
          <cell r="F525">
            <v>0.886775851249695</v>
          </cell>
        </row>
        <row r="525">
          <cell r="H525">
            <v>1.38814699649811</v>
          </cell>
        </row>
        <row r="528">
          <cell r="F528">
            <v>0</v>
          </cell>
        </row>
        <row r="528">
          <cell r="H528">
            <v>0</v>
          </cell>
        </row>
      </sheetData>
    </sheetDataSet>
  </externalBook>
</externalLink>
</file>

<file path=xl/externalLinks/externalLink54.xml><?xml version="1.0" encoding="utf-8"?>
<externalLink xmlns="http://schemas.openxmlformats.org/spreadsheetml/2006/main">
  <externalBook xmlns:r="http://schemas.openxmlformats.org/officeDocument/2006/relationships" r:id="rId1">
    <sheetNames>
      <sheetName val="Labor Income Multipliers"/>
    </sheetNames>
    <sheetDataSet>
      <sheetData sheetId="0">
        <row r="60">
          <cell r="F60">
            <v>0.608710110187531</v>
          </cell>
        </row>
        <row r="60">
          <cell r="H60">
            <v>1.27099943161011</v>
          </cell>
        </row>
        <row r="66">
          <cell r="F66">
            <v>0.607519745826721</v>
          </cell>
        </row>
        <row r="66">
          <cell r="H66">
            <v>1.34090781211853</v>
          </cell>
        </row>
        <row r="397">
          <cell r="F397">
            <v>0.515630722045898</v>
          </cell>
        </row>
        <row r="397">
          <cell r="H397">
            <v>2.02192616462708</v>
          </cell>
        </row>
        <row r="407">
          <cell r="F407">
            <v>0.714898884296417</v>
          </cell>
        </row>
        <row r="407">
          <cell r="H407">
            <v>1.3206650018692</v>
          </cell>
        </row>
        <row r="408">
          <cell r="F408">
            <v>0.804675817489624</v>
          </cell>
        </row>
        <row r="408">
          <cell r="H408">
            <v>1.26954901218414</v>
          </cell>
        </row>
        <row r="501">
          <cell r="F501">
            <v>0.478362411260605</v>
          </cell>
        </row>
        <row r="501">
          <cell r="H501">
            <v>1.44803750514984</v>
          </cell>
        </row>
        <row r="503">
          <cell r="F503">
            <v>0.630914986133575</v>
          </cell>
        </row>
        <row r="503">
          <cell r="H503">
            <v>1.25209939479828</v>
          </cell>
        </row>
        <row r="504">
          <cell r="F504">
            <v>0.522533655166626</v>
          </cell>
        </row>
        <row r="504">
          <cell r="H504">
            <v>1.25837421417236</v>
          </cell>
        </row>
        <row r="505">
          <cell r="F505">
            <v>0.516642510890961</v>
          </cell>
        </row>
        <row r="505">
          <cell r="H505">
            <v>1.27331292629242</v>
          </cell>
        </row>
        <row r="525">
          <cell r="F525">
            <v>0.827992260456085</v>
          </cell>
        </row>
        <row r="525">
          <cell r="H525">
            <v>1.2295001745224</v>
          </cell>
        </row>
        <row r="528">
          <cell r="F528">
            <v>0</v>
          </cell>
        </row>
        <row r="528">
          <cell r="H528">
            <v>0</v>
          </cell>
        </row>
      </sheetData>
    </sheetDataSet>
  </externalBook>
</externalLink>
</file>

<file path=xl/externalLinks/externalLink55.xml><?xml version="1.0" encoding="utf-8"?>
<externalLink xmlns="http://schemas.openxmlformats.org/spreadsheetml/2006/main">
  <externalBook xmlns:r="http://schemas.openxmlformats.org/officeDocument/2006/relationships" r:id="rId1">
    <sheetNames>
      <sheetName val="Tax on Production and Imports M"/>
    </sheetNames>
    <sheetDataSet>
      <sheetData sheetId="0">
        <row r="60">
          <cell r="F60">
            <v>0.021782411262393</v>
          </cell>
        </row>
        <row r="60">
          <cell r="H60">
            <v>3.81246328353882</v>
          </cell>
        </row>
        <row r="66">
          <cell r="F66">
            <v>0.0187012981623411</v>
          </cell>
        </row>
        <row r="66">
          <cell r="H66">
            <v>4.06340646743774</v>
          </cell>
        </row>
        <row r="397">
          <cell r="F397">
            <v>0.285585105419159</v>
          </cell>
        </row>
        <row r="397">
          <cell r="H397">
            <v>1.04962694644928</v>
          </cell>
        </row>
        <row r="407">
          <cell r="F407">
            <v>0.0541168600320816</v>
          </cell>
        </row>
        <row r="407">
          <cell r="H407">
            <v>1.34980630874634</v>
          </cell>
        </row>
        <row r="408">
          <cell r="F408">
            <v>0.0467081964015961</v>
          </cell>
        </row>
        <row r="408">
          <cell r="H408">
            <v>1.59205448627472</v>
          </cell>
        </row>
        <row r="501">
          <cell r="F501">
            <v>0.0432588681578636</v>
          </cell>
        </row>
        <row r="501">
          <cell r="H501">
            <v>1.3693151473999</v>
          </cell>
        </row>
        <row r="503">
          <cell r="F503">
            <v>0.0293180756270885</v>
          </cell>
        </row>
        <row r="503">
          <cell r="H503">
            <v>2.01024985313416</v>
          </cell>
        </row>
        <row r="504">
          <cell r="F504">
            <v>0.0270390789955854</v>
          </cell>
        </row>
        <row r="504">
          <cell r="H504">
            <v>1.78198575973511</v>
          </cell>
        </row>
        <row r="505">
          <cell r="F505">
            <v>0.0271864999085665</v>
          </cell>
        </row>
        <row r="505">
          <cell r="H505">
            <v>1.89461839199066</v>
          </cell>
        </row>
        <row r="525">
          <cell r="F525">
            <v>-0.00450702011585236</v>
          </cell>
        </row>
        <row r="525">
          <cell r="H525">
            <v>0</v>
          </cell>
        </row>
        <row r="528">
          <cell r="F528">
            <v>0</v>
          </cell>
        </row>
        <row r="528">
          <cell r="H528">
            <v>0</v>
          </cell>
        </row>
      </sheetData>
    </sheetDataSet>
  </externalBook>
</externalLink>
</file>

<file path=xl/externalLinks/externalLink56.xml><?xml version="1.0" encoding="utf-8"?>
<externalLink xmlns="http://schemas.openxmlformats.org/spreadsheetml/2006/main">
  <externalBook xmlns:r="http://schemas.openxmlformats.org/officeDocument/2006/relationships" r:id="rId1">
    <sheetNames>
      <sheetName val="Output Multipliers"/>
    </sheetNames>
    <sheetDataSet>
      <sheetData sheetId="0">
        <row r="60">
          <cell r="F60">
            <v>1.49919521808624</v>
          </cell>
        </row>
        <row r="66">
          <cell r="F66">
            <v>1.61580717563629</v>
          </cell>
        </row>
        <row r="397">
          <cell r="F397">
            <v>1.58591485023499</v>
          </cell>
        </row>
        <row r="407">
          <cell r="F407">
            <v>1.64202117919922</v>
          </cell>
        </row>
        <row r="408">
          <cell r="F408">
            <v>1.69844090938568</v>
          </cell>
        </row>
        <row r="501">
          <cell r="F501">
            <v>1.51550686359406</v>
          </cell>
        </row>
        <row r="503">
          <cell r="F503">
            <v>1.50505185127258</v>
          </cell>
        </row>
        <row r="504">
          <cell r="F504">
            <v>1.42641615867615</v>
          </cell>
        </row>
        <row r="505">
          <cell r="F505">
            <v>1.44080054759979</v>
          </cell>
        </row>
        <row r="525">
          <cell r="F525">
            <v>1.58645153045654</v>
          </cell>
        </row>
        <row r="528">
          <cell r="F528">
            <v>1.63886773586273</v>
          </cell>
        </row>
      </sheetData>
    </sheetDataSet>
  </externalBook>
</externalLink>
</file>

<file path=xl/externalLinks/externalLink57.xml><?xml version="1.0" encoding="utf-8"?>
<externalLink xmlns="http://schemas.openxmlformats.org/spreadsheetml/2006/main">
  <externalBook xmlns:r="http://schemas.openxmlformats.org/officeDocument/2006/relationships" r:id="rId1">
    <sheetNames>
      <sheetName val="Employment Multipliers"/>
    </sheetNames>
    <sheetDataSet>
      <sheetData sheetId="0">
        <row r="60">
          <cell r="F60">
            <v>9.79813957214356</v>
          </cell>
        </row>
        <row r="60">
          <cell r="H60">
            <v>1.62058556079865</v>
          </cell>
        </row>
        <row r="66">
          <cell r="F66">
            <v>9.98247051239014</v>
          </cell>
        </row>
        <row r="66">
          <cell r="H66">
            <v>1.8016699552536</v>
          </cell>
        </row>
        <row r="397">
          <cell r="F397">
            <v>8.85412502288818</v>
          </cell>
        </row>
        <row r="397">
          <cell r="H397">
            <v>2.04785251617432</v>
          </cell>
        </row>
        <row r="407">
          <cell r="F407">
            <v>19.3451271057129</v>
          </cell>
        </row>
        <row r="407">
          <cell r="H407">
            <v>1.32062900066376</v>
          </cell>
        </row>
        <row r="408">
          <cell r="F408">
            <v>39.3225135803223</v>
          </cell>
        </row>
        <row r="408">
          <cell r="H408">
            <v>1.14982414245605</v>
          </cell>
        </row>
        <row r="501">
          <cell r="F501">
            <v>18.3621215820313</v>
          </cell>
        </row>
        <row r="501">
          <cell r="H501">
            <v>1.28699016571045</v>
          </cell>
        </row>
        <row r="503">
          <cell r="F503">
            <v>26.9398384094238</v>
          </cell>
        </row>
        <row r="503">
          <cell r="H503">
            <v>1.16596305370331</v>
          </cell>
        </row>
        <row r="504">
          <cell r="F504">
            <v>21.1210556030273</v>
          </cell>
        </row>
        <row r="504">
          <cell r="H504">
            <v>1.18442940711975</v>
          </cell>
        </row>
        <row r="505">
          <cell r="F505">
            <v>16.1285858154297</v>
          </cell>
        </row>
        <row r="505">
          <cell r="H505">
            <v>1.25535929203033</v>
          </cell>
        </row>
        <row r="525">
          <cell r="F525">
            <v>10.1279563903809</v>
          </cell>
        </row>
        <row r="525">
          <cell r="H525">
            <v>1.74802219867706</v>
          </cell>
        </row>
        <row r="528">
          <cell r="F528">
            <v>7.87574243545532</v>
          </cell>
        </row>
        <row r="528">
          <cell r="H528">
            <v>2.28054976463318</v>
          </cell>
        </row>
      </sheetData>
    </sheetDataSet>
  </externalBook>
</externalLink>
</file>

<file path=xl/externalLinks/externalLink58.xml><?xml version="1.0" encoding="utf-8"?>
<externalLink xmlns="http://schemas.openxmlformats.org/spreadsheetml/2006/main">
  <externalBook xmlns:r="http://schemas.openxmlformats.org/officeDocument/2006/relationships" r:id="rId1">
    <sheetNames>
      <sheetName val="Total Value Added Multipliers"/>
    </sheetNames>
    <sheetDataSet>
      <sheetData sheetId="0">
        <row r="60">
          <cell r="F60">
            <v>0.690021395683289</v>
          </cell>
        </row>
        <row r="60">
          <cell r="H60">
            <v>1.64200639724731</v>
          </cell>
        </row>
        <row r="66">
          <cell r="F66">
            <v>0.722533643245697</v>
          </cell>
        </row>
        <row r="66">
          <cell r="H66">
            <v>1.75941562652588</v>
          </cell>
        </row>
        <row r="397">
          <cell r="F397">
            <v>1.02839291095734</v>
          </cell>
        </row>
        <row r="397">
          <cell r="H397">
            <v>1.56052470207214</v>
          </cell>
        </row>
        <row r="407">
          <cell r="F407">
            <v>0.981545209884644</v>
          </cell>
        </row>
        <row r="407">
          <cell r="H407">
            <v>1.61097943782806</v>
          </cell>
        </row>
        <row r="408">
          <cell r="F408">
            <v>0.941259980201721</v>
          </cell>
        </row>
        <row r="408">
          <cell r="H408">
            <v>1.80657434463501</v>
          </cell>
        </row>
        <row r="501">
          <cell r="F501">
            <v>0.77786910533905</v>
          </cell>
        </row>
        <row r="501">
          <cell r="H501">
            <v>1.53794527053833</v>
          </cell>
        </row>
        <row r="503">
          <cell r="F503">
            <v>0.746746420860291</v>
          </cell>
        </row>
        <row r="503">
          <cell r="H503">
            <v>1.60692059993744</v>
          </cell>
        </row>
        <row r="504">
          <cell r="F504">
            <v>0.880868196487427</v>
          </cell>
        </row>
        <row r="504">
          <cell r="H504">
            <v>1.38646531105042</v>
          </cell>
        </row>
        <row r="505">
          <cell r="F505">
            <v>0.717435717582703</v>
          </cell>
        </row>
        <row r="505">
          <cell r="H505">
            <v>1.55185627937317</v>
          </cell>
        </row>
        <row r="525">
          <cell r="F525">
            <v>0.93019163608551</v>
          </cell>
        </row>
        <row r="525">
          <cell r="H525">
            <v>1.4969425201416</v>
          </cell>
        </row>
        <row r="528">
          <cell r="F528">
            <v>0.715599060058594</v>
          </cell>
        </row>
        <row r="528">
          <cell r="H528">
            <v>1.80669414997101</v>
          </cell>
        </row>
      </sheetData>
    </sheetDataSet>
  </externalBook>
</externalLink>
</file>

<file path=xl/externalLinks/externalLink59.xml><?xml version="1.0" encoding="utf-8"?>
<externalLink xmlns="http://schemas.openxmlformats.org/spreadsheetml/2006/main">
  <externalBook xmlns:r="http://schemas.openxmlformats.org/officeDocument/2006/relationships" r:id="rId1">
    <sheetNames>
      <sheetName val="Labor Income Multipliers"/>
    </sheetNames>
    <sheetDataSet>
      <sheetData sheetId="0">
        <row r="60">
          <cell r="F60">
            <v>0.550276696681976</v>
          </cell>
        </row>
        <row r="60">
          <cell r="H60">
            <v>1.35267388820648</v>
          </cell>
        </row>
        <row r="66">
          <cell r="F66">
            <v>0.584489107131958</v>
          </cell>
        </row>
        <row r="66">
          <cell r="H66">
            <v>1.44324481487274</v>
          </cell>
        </row>
        <row r="397">
          <cell r="F397">
            <v>0.491157084703445</v>
          </cell>
        </row>
        <row r="397">
          <cell r="H397">
            <v>1.82741641998291</v>
          </cell>
        </row>
        <row r="407">
          <cell r="F407">
            <v>0.677264273166657</v>
          </cell>
        </row>
        <row r="407">
          <cell r="H407">
            <v>1.36962807178497</v>
          </cell>
        </row>
        <row r="408">
          <cell r="F408">
            <v>0.744545638561249</v>
          </cell>
        </row>
        <row r="408">
          <cell r="H408">
            <v>1.3457612991333</v>
          </cell>
        </row>
        <row r="501">
          <cell r="F501">
            <v>0.43906581401825</v>
          </cell>
        </row>
        <row r="501">
          <cell r="H501">
            <v>1.5304456949234</v>
          </cell>
        </row>
        <row r="503">
          <cell r="F503">
            <v>0.56371808052063</v>
          </cell>
        </row>
        <row r="503">
          <cell r="H503">
            <v>1.30377638339996</v>
          </cell>
        </row>
        <row r="504">
          <cell r="F504">
            <v>0.535492718219757</v>
          </cell>
        </row>
        <row r="504">
          <cell r="H504">
            <v>1.27993047237396</v>
          </cell>
        </row>
        <row r="505">
          <cell r="F505">
            <v>0.472169429063797</v>
          </cell>
        </row>
        <row r="505">
          <cell r="H505">
            <v>1.31641602516174</v>
          </cell>
        </row>
        <row r="525">
          <cell r="F525">
            <v>0.840490937232971</v>
          </cell>
        </row>
        <row r="525">
          <cell r="H525">
            <v>1.27795779705048</v>
          </cell>
        </row>
        <row r="528">
          <cell r="F528">
            <v>0.599832773208618</v>
          </cell>
        </row>
        <row r="528">
          <cell r="H528">
            <v>1.4986560344696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Output Multipliers"/>
    </sheetNames>
    <sheetDataSet>
      <sheetData sheetId="0">
        <row r="60">
          <cell r="F60">
            <v>1.16141676902771</v>
          </cell>
        </row>
        <row r="66">
          <cell r="F66">
            <v>1.17721438407898</v>
          </cell>
        </row>
        <row r="397">
          <cell r="F397">
            <v>1.29717993736267</v>
          </cell>
        </row>
        <row r="407">
          <cell r="F407">
            <v>1.22720873355865</v>
          </cell>
        </row>
        <row r="408">
          <cell r="F408">
            <v>1.29058408737183</v>
          </cell>
        </row>
        <row r="501">
          <cell r="F501">
            <v>0</v>
          </cell>
        </row>
        <row r="503">
          <cell r="F503">
            <v>1.18258726596832</v>
          </cell>
        </row>
        <row r="504">
          <cell r="F504">
            <v>1.16154551506042</v>
          </cell>
        </row>
        <row r="505">
          <cell r="F505">
            <v>1.15548551082611</v>
          </cell>
        </row>
        <row r="525">
          <cell r="F525">
            <v>0</v>
          </cell>
        </row>
        <row r="528">
          <cell r="F528">
            <v>0</v>
          </cell>
        </row>
      </sheetData>
    </sheetDataSet>
  </externalBook>
</externalLink>
</file>

<file path=xl/externalLinks/externalLink60.xml><?xml version="1.0" encoding="utf-8"?>
<externalLink xmlns="http://schemas.openxmlformats.org/spreadsheetml/2006/main">
  <externalBook xmlns:r="http://schemas.openxmlformats.org/officeDocument/2006/relationships" r:id="rId1">
    <sheetNames>
      <sheetName val="Tax on Production and Imports M"/>
    </sheetNames>
    <sheetDataSet>
      <sheetData sheetId="0">
        <row r="60">
          <cell r="F60">
            <v>0.0265890397131443</v>
          </cell>
        </row>
        <row r="60">
          <cell r="H60">
            <v>4.08797693252564</v>
          </cell>
        </row>
        <row r="66">
          <cell r="F66">
            <v>0.0274987258017063</v>
          </cell>
        </row>
        <row r="66">
          <cell r="H66">
            <v>5.49207496643066</v>
          </cell>
        </row>
        <row r="397">
          <cell r="F397">
            <v>0.283834010362625</v>
          </cell>
        </row>
        <row r="397">
          <cell r="H397">
            <v>1.06280970573425</v>
          </cell>
        </row>
        <row r="407">
          <cell r="F407">
            <v>0.0648252218961716</v>
          </cell>
        </row>
        <row r="407">
          <cell r="H407">
            <v>1.46711277961731</v>
          </cell>
        </row>
        <row r="408">
          <cell r="F408">
            <v>0.0608772970736027</v>
          </cell>
        </row>
        <row r="408">
          <cell r="H408">
            <v>1.7007600069046</v>
          </cell>
        </row>
        <row r="501">
          <cell r="F501">
            <v>0.0496994517743588</v>
          </cell>
        </row>
        <row r="501">
          <cell r="H501">
            <v>1.47729861736298</v>
          </cell>
        </row>
        <row r="503">
          <cell r="F503">
            <v>0.0362065844237804</v>
          </cell>
        </row>
        <row r="503">
          <cell r="H503">
            <v>2.16980695724487</v>
          </cell>
        </row>
        <row r="504">
          <cell r="F504">
            <v>0.0314514935016632</v>
          </cell>
        </row>
        <row r="504">
          <cell r="H504">
            <v>2.08394169807434</v>
          </cell>
        </row>
        <row r="505">
          <cell r="F505">
            <v>0.0322956740856171</v>
          </cell>
        </row>
        <row r="505">
          <cell r="H505">
            <v>2.08549070358276</v>
          </cell>
        </row>
        <row r="525">
          <cell r="F525">
            <v>-0.00618825480341911</v>
          </cell>
        </row>
        <row r="525">
          <cell r="H525">
            <v>0</v>
          </cell>
        </row>
        <row r="528">
          <cell r="F528">
            <v>-0.0252541489899158</v>
          </cell>
        </row>
        <row r="528">
          <cell r="H528">
            <v>0</v>
          </cell>
        </row>
      </sheetData>
    </sheetDataSet>
  </externalBook>
</externalLink>
</file>

<file path=xl/externalLinks/externalLink61.xml><?xml version="1.0" encoding="utf-8"?>
<externalLink xmlns="http://schemas.openxmlformats.org/spreadsheetml/2006/main">
  <externalBook xmlns:r="http://schemas.openxmlformats.org/officeDocument/2006/relationships" r:id="rId1">
    <sheetNames>
      <sheetName val="Output Multipliers"/>
    </sheetNames>
    <sheetDataSet>
      <sheetData sheetId="0">
        <row r="60">
          <cell r="F60">
            <v>1.38759648799896</v>
          </cell>
        </row>
        <row r="66">
          <cell r="F66">
            <v>1.39522469043732</v>
          </cell>
        </row>
        <row r="397">
          <cell r="F397">
            <v>1.55654919147491</v>
          </cell>
        </row>
        <row r="407">
          <cell r="F407">
            <v>1.49831986427307</v>
          </cell>
        </row>
        <row r="408">
          <cell r="F408">
            <v>1.52293801307678</v>
          </cell>
        </row>
        <row r="501">
          <cell r="F501">
            <v>1.4106365442276</v>
          </cell>
        </row>
        <row r="503">
          <cell r="F503">
            <v>1.41864883899689</v>
          </cell>
        </row>
        <row r="504">
          <cell r="F504">
            <v>1.35581755638123</v>
          </cell>
        </row>
        <row r="505">
          <cell r="F505">
            <v>1.3733127117157</v>
          </cell>
        </row>
        <row r="525">
          <cell r="F525">
            <v>1.43085861206055</v>
          </cell>
        </row>
        <row r="528">
          <cell r="F528">
            <v>1.48877394199371</v>
          </cell>
        </row>
      </sheetData>
    </sheetDataSet>
  </externalBook>
</externalLink>
</file>

<file path=xl/externalLinks/externalLink62.xml><?xml version="1.0" encoding="utf-8"?>
<externalLink xmlns="http://schemas.openxmlformats.org/spreadsheetml/2006/main">
  <externalBook xmlns:r="http://schemas.openxmlformats.org/officeDocument/2006/relationships" r:id="rId1">
    <sheetNames>
      <sheetName val="Employment Multipliers"/>
    </sheetNames>
    <sheetDataSet>
      <sheetData sheetId="0">
        <row r="60">
          <cell r="F60">
            <v>8.64292049407959</v>
          </cell>
        </row>
        <row r="60">
          <cell r="H60">
            <v>1.53610610961914</v>
          </cell>
        </row>
        <row r="66">
          <cell r="F66">
            <v>8.44736957550049</v>
          </cell>
        </row>
        <row r="66">
          <cell r="H66">
            <v>1.60960745811462</v>
          </cell>
        </row>
        <row r="397">
          <cell r="F397">
            <v>8.70830249786377</v>
          </cell>
        </row>
        <row r="397">
          <cell r="H397">
            <v>1.96021699905396</v>
          </cell>
        </row>
        <row r="407">
          <cell r="F407">
            <v>17.9016075134277</v>
          </cell>
        </row>
        <row r="407">
          <cell r="H407">
            <v>1.24509704113007</v>
          </cell>
        </row>
        <row r="408">
          <cell r="F408">
            <v>28.346851348877</v>
          </cell>
        </row>
        <row r="408">
          <cell r="H408">
            <v>1.1513420343399</v>
          </cell>
        </row>
        <row r="501">
          <cell r="F501">
            <v>16.7378406524658</v>
          </cell>
        </row>
        <row r="501">
          <cell r="H501">
            <v>1.24697065353394</v>
          </cell>
        </row>
        <row r="503">
          <cell r="F503">
            <v>26.8318271636963</v>
          </cell>
        </row>
        <row r="503">
          <cell r="H503">
            <v>1.1264500617981</v>
          </cell>
        </row>
        <row r="504">
          <cell r="F504">
            <v>17.5609531402588</v>
          </cell>
        </row>
        <row r="504">
          <cell r="H504">
            <v>1.17837274074554</v>
          </cell>
        </row>
        <row r="505">
          <cell r="F505">
            <v>15.1716423034668</v>
          </cell>
        </row>
        <row r="505">
          <cell r="H505">
            <v>1.20289516448975</v>
          </cell>
        </row>
        <row r="525">
          <cell r="F525">
            <v>9.24886512756348</v>
          </cell>
        </row>
        <row r="525">
          <cell r="H525">
            <v>1.47755026817322</v>
          </cell>
        </row>
        <row r="528">
          <cell r="F528">
            <v>6.89635562896729</v>
          </cell>
        </row>
        <row r="528">
          <cell r="H528">
            <v>1.8870050907135</v>
          </cell>
        </row>
      </sheetData>
    </sheetDataSet>
  </externalBook>
</externalLink>
</file>

<file path=xl/externalLinks/externalLink63.xml><?xml version="1.0" encoding="utf-8"?>
<externalLink xmlns="http://schemas.openxmlformats.org/spreadsheetml/2006/main">
  <externalBook xmlns:r="http://schemas.openxmlformats.org/officeDocument/2006/relationships" r:id="rId1">
    <sheetNames>
      <sheetName val="Total Value Added Multipliers"/>
    </sheetNames>
    <sheetDataSet>
      <sheetData sheetId="0">
        <row r="60">
          <cell r="F60">
            <v>0.698896825313568</v>
          </cell>
        </row>
        <row r="60">
          <cell r="H60">
            <v>1.51781988143921</v>
          </cell>
        </row>
        <row r="66">
          <cell r="F66">
            <v>0.681034207344055</v>
          </cell>
        </row>
        <row r="66">
          <cell r="H66">
            <v>1.54154276847839</v>
          </cell>
        </row>
        <row r="397">
          <cell r="F397">
            <v>1.03216660022736</v>
          </cell>
        </row>
        <row r="397">
          <cell r="H397">
            <v>1.58886122703552</v>
          </cell>
        </row>
        <row r="407">
          <cell r="F407">
            <v>0.928223609924316</v>
          </cell>
        </row>
        <row r="407">
          <cell r="H407">
            <v>1.50561952590942</v>
          </cell>
        </row>
        <row r="408">
          <cell r="F408">
            <v>0.983633637428284</v>
          </cell>
        </row>
        <row r="408">
          <cell r="H408">
            <v>1.50134778022766</v>
          </cell>
        </row>
        <row r="501">
          <cell r="F501">
            <v>0.776179373264313</v>
          </cell>
        </row>
        <row r="501">
          <cell r="H501">
            <v>1.45068311691284</v>
          </cell>
        </row>
        <row r="503">
          <cell r="F503">
            <v>0.701483190059662</v>
          </cell>
        </row>
        <row r="503">
          <cell r="H503">
            <v>1.56528234481812</v>
          </cell>
        </row>
        <row r="504">
          <cell r="F504">
            <v>0.91559773683548</v>
          </cell>
        </row>
        <row r="504">
          <cell r="H504">
            <v>1.31694746017456</v>
          </cell>
        </row>
        <row r="505">
          <cell r="F505">
            <v>0.709533631801605</v>
          </cell>
        </row>
        <row r="505">
          <cell r="H505">
            <v>1.50277018547058</v>
          </cell>
        </row>
        <row r="525">
          <cell r="F525">
            <v>0.824934244155884</v>
          </cell>
        </row>
        <row r="525">
          <cell r="H525">
            <v>1.39590585231781</v>
          </cell>
        </row>
        <row r="528">
          <cell r="F528">
            <v>0.613295793533325</v>
          </cell>
        </row>
        <row r="528">
          <cell r="H528">
            <v>1.69932973384857</v>
          </cell>
        </row>
      </sheetData>
    </sheetDataSet>
  </externalBook>
</externalLink>
</file>

<file path=xl/externalLinks/externalLink64.xml><?xml version="1.0" encoding="utf-8"?>
<externalLink xmlns="http://schemas.openxmlformats.org/spreadsheetml/2006/main">
  <externalBook xmlns:r="http://schemas.openxmlformats.org/officeDocument/2006/relationships" r:id="rId1">
    <sheetNames>
      <sheetName val="Labor Income Multipliers"/>
    </sheetNames>
    <sheetDataSet>
      <sheetData sheetId="0">
        <row r="60">
          <cell r="F60">
            <v>0.58417946100235</v>
          </cell>
        </row>
        <row r="60">
          <cell r="H60">
            <v>1.30406391620636</v>
          </cell>
        </row>
        <row r="66">
          <cell r="F66">
            <v>0.585387825965881</v>
          </cell>
        </row>
        <row r="66">
          <cell r="H66">
            <v>1.34139156341553</v>
          </cell>
        </row>
        <row r="397">
          <cell r="F397">
            <v>0.499515056610107</v>
          </cell>
        </row>
        <row r="397">
          <cell r="H397">
            <v>2.00881552696228</v>
          </cell>
        </row>
        <row r="407">
          <cell r="F407">
            <v>0.668966770172119</v>
          </cell>
        </row>
        <row r="407">
          <cell r="H407">
            <v>1.32776057720184</v>
          </cell>
        </row>
        <row r="408">
          <cell r="F408">
            <v>0.844937682151794</v>
          </cell>
        </row>
        <row r="408">
          <cell r="H408">
            <v>1.2455358505249</v>
          </cell>
        </row>
        <row r="501">
          <cell r="F501">
            <v>0.473570346832275</v>
          </cell>
        </row>
        <row r="501">
          <cell r="H501">
            <v>1.43895757198334</v>
          </cell>
        </row>
        <row r="503">
          <cell r="F503">
            <v>0.540068984031677</v>
          </cell>
        </row>
        <row r="503">
          <cell r="H503">
            <v>1.30194175243378</v>
          </cell>
        </row>
        <row r="504">
          <cell r="F504">
            <v>0.628239512443543</v>
          </cell>
        </row>
        <row r="504">
          <cell r="H504">
            <v>1.22242796421051</v>
          </cell>
        </row>
        <row r="505">
          <cell r="F505">
            <v>0.478853195905685</v>
          </cell>
        </row>
        <row r="505">
          <cell r="H505">
            <v>1.29273986816406</v>
          </cell>
        </row>
        <row r="525">
          <cell r="F525">
            <v>0.776650369167328</v>
          </cell>
        </row>
        <row r="525">
          <cell r="H525">
            <v>1.23244225978851</v>
          </cell>
        </row>
        <row r="528">
          <cell r="F528">
            <v>0.530314981937408</v>
          </cell>
        </row>
        <row r="528">
          <cell r="H528">
            <v>1.45167565345764</v>
          </cell>
        </row>
      </sheetData>
    </sheetDataSet>
  </externalBook>
</externalLink>
</file>

<file path=xl/externalLinks/externalLink65.xml><?xml version="1.0" encoding="utf-8"?>
<externalLink xmlns="http://schemas.openxmlformats.org/spreadsheetml/2006/main">
  <externalBook xmlns:r="http://schemas.openxmlformats.org/officeDocument/2006/relationships" r:id="rId1">
    <sheetNames>
      <sheetName val="Tax on Production and Imports M"/>
    </sheetNames>
    <sheetDataSet>
      <sheetData sheetId="0">
        <row r="60">
          <cell r="F60">
            <v>0.0243650116026402</v>
          </cell>
        </row>
        <row r="60">
          <cell r="H60">
            <v>4.02536010742188</v>
          </cell>
        </row>
        <row r="66">
          <cell r="F66">
            <v>0.0200192406773567</v>
          </cell>
        </row>
        <row r="66">
          <cell r="H66">
            <v>4.22116899490356</v>
          </cell>
        </row>
        <row r="397">
          <cell r="F397">
            <v>0.290624111890793</v>
          </cell>
        </row>
        <row r="397">
          <cell r="H397">
            <v>1.05910813808441</v>
          </cell>
        </row>
        <row r="407">
          <cell r="F407">
            <v>0.0588102973997593</v>
          </cell>
        </row>
        <row r="407">
          <cell r="H407">
            <v>1.3560471534729</v>
          </cell>
        </row>
        <row r="408">
          <cell r="F408">
            <v>0.0456915982067585</v>
          </cell>
        </row>
        <row r="408">
          <cell r="H408">
            <v>1.7731009721756</v>
          </cell>
        </row>
        <row r="501">
          <cell r="F501">
            <v>0.0450535044074059</v>
          </cell>
        </row>
        <row r="501">
          <cell r="H501">
            <v>1.42347455024719</v>
          </cell>
        </row>
        <row r="503">
          <cell r="F503">
            <v>0.0339671745896339</v>
          </cell>
        </row>
        <row r="503">
          <cell r="H503">
            <v>1.9745352268219</v>
          </cell>
        </row>
        <row r="504">
          <cell r="F504">
            <v>0.0270071625709534</v>
          </cell>
        </row>
        <row r="504">
          <cell r="H504">
            <v>2.14123463630676</v>
          </cell>
        </row>
        <row r="505">
          <cell r="F505">
            <v>0.0301672145724297</v>
          </cell>
        </row>
        <row r="505">
          <cell r="H505">
            <v>1.98436963558197</v>
          </cell>
        </row>
        <row r="525">
          <cell r="F525">
            <v>-0.0139183877035975</v>
          </cell>
        </row>
        <row r="525">
          <cell r="H525">
            <v>0</v>
          </cell>
        </row>
        <row r="528">
          <cell r="F528">
            <v>-0.0330269783735275</v>
          </cell>
        </row>
        <row r="528">
          <cell r="H528">
            <v>0</v>
          </cell>
        </row>
      </sheetData>
    </sheetDataSet>
  </externalBook>
</externalLink>
</file>

<file path=xl/externalLinks/externalLink66.xml><?xml version="1.0" encoding="utf-8"?>
<externalLink xmlns="http://schemas.openxmlformats.org/spreadsheetml/2006/main">
  <externalBook xmlns:r="http://schemas.openxmlformats.org/officeDocument/2006/relationships" r:id="rId1">
    <sheetNames>
      <sheetName val="Output Multipliers"/>
    </sheetNames>
    <sheetDataSet>
      <sheetData sheetId="0">
        <row r="60">
          <cell r="F60">
            <v>1.30940926074982</v>
          </cell>
        </row>
        <row r="66">
          <cell r="F66">
            <v>1.3082070350647</v>
          </cell>
        </row>
        <row r="397">
          <cell r="F397">
            <v>1.49412083625793</v>
          </cell>
        </row>
        <row r="407">
          <cell r="F407">
            <v>1.39539241790771</v>
          </cell>
        </row>
        <row r="408">
          <cell r="F408">
            <v>1.52137923240662</v>
          </cell>
        </row>
        <row r="501">
          <cell r="F501">
            <v>1.37008249759674</v>
          </cell>
        </row>
        <row r="503">
          <cell r="F503">
            <v>1.34902691841125</v>
          </cell>
        </row>
        <row r="504">
          <cell r="F504">
            <v>1.2974613904953</v>
          </cell>
        </row>
        <row r="505">
          <cell r="F505">
            <v>1.31718194484711</v>
          </cell>
        </row>
        <row r="525">
          <cell r="F525">
            <v>1.43294084072113</v>
          </cell>
        </row>
        <row r="528">
          <cell r="F528">
            <v>0</v>
          </cell>
        </row>
      </sheetData>
    </sheetDataSet>
  </externalBook>
</externalLink>
</file>

<file path=xl/externalLinks/externalLink67.xml><?xml version="1.0" encoding="utf-8"?>
<externalLink xmlns="http://schemas.openxmlformats.org/spreadsheetml/2006/main">
  <externalBook xmlns:r="http://schemas.openxmlformats.org/officeDocument/2006/relationships" r:id="rId1">
    <sheetNames>
      <sheetName val="Employment Multipliers"/>
    </sheetNames>
    <sheetDataSet>
      <sheetData sheetId="0">
        <row r="60">
          <cell r="F60">
            <v>8.33171939849854</v>
          </cell>
        </row>
        <row r="60">
          <cell r="H60">
            <v>1.48211634159088</v>
          </cell>
        </row>
        <row r="66">
          <cell r="F66">
            <v>8.1462287902832</v>
          </cell>
        </row>
        <row r="66">
          <cell r="H66">
            <v>1.54832434654236</v>
          </cell>
        </row>
        <row r="397">
          <cell r="F397">
            <v>8.54646492004395</v>
          </cell>
        </row>
        <row r="397">
          <cell r="H397">
            <v>1.98903429508209</v>
          </cell>
        </row>
        <row r="407">
          <cell r="F407">
            <v>17.3665828704834</v>
          </cell>
        </row>
        <row r="407">
          <cell r="H407">
            <v>1.20955216884613</v>
          </cell>
        </row>
        <row r="408">
          <cell r="F408">
            <v>49.9509887695313</v>
          </cell>
        </row>
        <row r="408">
          <cell r="H408">
            <v>1.08605659008026</v>
          </cell>
        </row>
        <row r="501">
          <cell r="F501">
            <v>17.5608882904053</v>
          </cell>
        </row>
        <row r="501">
          <cell r="H501">
            <v>1.23878562450409</v>
          </cell>
        </row>
        <row r="503">
          <cell r="F503">
            <v>22.7777652740479</v>
          </cell>
        </row>
        <row r="503">
          <cell r="H503">
            <v>1.1393256187439</v>
          </cell>
        </row>
        <row r="504">
          <cell r="F504">
            <v>20.8289108276367</v>
          </cell>
        </row>
        <row r="504">
          <cell r="H504">
            <v>1.13376688957214</v>
          </cell>
        </row>
        <row r="505">
          <cell r="F505">
            <v>16.7681198120117</v>
          </cell>
        </row>
        <row r="505">
          <cell r="H505">
            <v>1.18779397010803</v>
          </cell>
        </row>
        <row r="525">
          <cell r="F525">
            <v>9.96689414978027</v>
          </cell>
        </row>
        <row r="525">
          <cell r="H525">
            <v>1.48456823825836</v>
          </cell>
        </row>
        <row r="528">
          <cell r="F528">
            <v>0</v>
          </cell>
        </row>
        <row r="528">
          <cell r="H528">
            <v>0</v>
          </cell>
        </row>
      </sheetData>
    </sheetDataSet>
  </externalBook>
</externalLink>
</file>

<file path=xl/externalLinks/externalLink68.xml><?xml version="1.0" encoding="utf-8"?>
<externalLink xmlns="http://schemas.openxmlformats.org/spreadsheetml/2006/main">
  <externalBook xmlns:r="http://schemas.openxmlformats.org/officeDocument/2006/relationships" r:id="rId1">
    <sheetNames>
      <sheetName val="Total Value Added Multipliers"/>
    </sheetNames>
    <sheetDataSet>
      <sheetData sheetId="0">
        <row r="60">
          <cell r="F60">
            <v>0.641361057758331</v>
          </cell>
        </row>
        <row r="60">
          <cell r="H60">
            <v>1.39141535758972</v>
          </cell>
        </row>
        <row r="66">
          <cell r="F66">
            <v>0.617030620574951</v>
          </cell>
        </row>
        <row r="66">
          <cell r="H66">
            <v>1.40113019943237</v>
          </cell>
        </row>
        <row r="397">
          <cell r="F397">
            <v>1.00703811645508</v>
          </cell>
        </row>
        <row r="397">
          <cell r="H397">
            <v>1.52323031425476</v>
          </cell>
        </row>
        <row r="407">
          <cell r="F407">
            <v>0.869993925094605</v>
          </cell>
        </row>
        <row r="407">
          <cell r="H407">
            <v>1.40995907783508</v>
          </cell>
        </row>
        <row r="408">
          <cell r="F408">
            <v>0.690979838371277</v>
          </cell>
        </row>
        <row r="408">
          <cell r="H408">
            <v>1.94187700748444</v>
          </cell>
        </row>
        <row r="501">
          <cell r="F501">
            <v>0.725276410579681</v>
          </cell>
        </row>
        <row r="501">
          <cell r="H501">
            <v>1.42502284049988</v>
          </cell>
        </row>
        <row r="503">
          <cell r="F503">
            <v>0.752709925174713</v>
          </cell>
        </row>
        <row r="503">
          <cell r="H503">
            <v>1.40215122699738</v>
          </cell>
        </row>
        <row r="504">
          <cell r="F504">
            <v>0.807657361030579</v>
          </cell>
        </row>
        <row r="504">
          <cell r="H504">
            <v>1.29368412494659</v>
          </cell>
        </row>
        <row r="505">
          <cell r="F505">
            <v>0.609003305435181</v>
          </cell>
        </row>
        <row r="505">
          <cell r="H505">
            <v>1.48831796646118</v>
          </cell>
        </row>
        <row r="525">
          <cell r="F525">
            <v>0.791175544261932</v>
          </cell>
        </row>
        <row r="525">
          <cell r="H525">
            <v>1.40955209732056</v>
          </cell>
        </row>
        <row r="528">
          <cell r="F528">
            <v>0</v>
          </cell>
        </row>
        <row r="528">
          <cell r="H528">
            <v>0</v>
          </cell>
        </row>
      </sheetData>
    </sheetDataSet>
  </externalBook>
</externalLink>
</file>

<file path=xl/externalLinks/externalLink69.xml><?xml version="1.0" encoding="utf-8"?>
<externalLink xmlns="http://schemas.openxmlformats.org/spreadsheetml/2006/main">
  <externalBook xmlns:r="http://schemas.openxmlformats.org/officeDocument/2006/relationships" r:id="rId1">
    <sheetNames>
      <sheetName val="Labor Income Multipliers"/>
    </sheetNames>
    <sheetDataSet>
      <sheetData sheetId="0">
        <row r="60">
          <cell r="F60">
            <v>0.544399857521057</v>
          </cell>
        </row>
        <row r="60">
          <cell r="H60">
            <v>1.21393156051636</v>
          </cell>
        </row>
        <row r="66">
          <cell r="F66">
            <v>0.536262273788452</v>
          </cell>
        </row>
        <row r="66">
          <cell r="H66">
            <v>1.232834815979</v>
          </cell>
        </row>
        <row r="397">
          <cell r="F397">
            <v>0.507918059825897</v>
          </cell>
        </row>
        <row r="397">
          <cell r="H397">
            <v>1.85841023921967</v>
          </cell>
        </row>
        <row r="407">
          <cell r="F407">
            <v>0.646723926067352</v>
          </cell>
        </row>
        <row r="407">
          <cell r="H407">
            <v>1.2818728685379</v>
          </cell>
        </row>
        <row r="408">
          <cell r="F408">
            <v>0.573336124420166</v>
          </cell>
        </row>
        <row r="408">
          <cell r="H408">
            <v>1.43628287315369</v>
          </cell>
        </row>
        <row r="501">
          <cell r="F501">
            <v>0.428578466176987</v>
          </cell>
        </row>
        <row r="501">
          <cell r="H501">
            <v>1.47042334079742</v>
          </cell>
        </row>
        <row r="503">
          <cell r="F503">
            <v>0.629408895969391</v>
          </cell>
        </row>
        <row r="503">
          <cell r="H503">
            <v>1.23692893981934</v>
          </cell>
        </row>
        <row r="504">
          <cell r="F504">
            <v>0.500769972801209</v>
          </cell>
        </row>
        <row r="504">
          <cell r="H504">
            <v>1.24945402145386</v>
          </cell>
        </row>
        <row r="505">
          <cell r="F505">
            <v>0.407503664493561</v>
          </cell>
        </row>
        <row r="505">
          <cell r="H505">
            <v>1.37986600399017</v>
          </cell>
        </row>
        <row r="525">
          <cell r="F525">
            <v>0.746392786502838</v>
          </cell>
        </row>
        <row r="525">
          <cell r="H525">
            <v>1.23709225654602</v>
          </cell>
        </row>
        <row r="528">
          <cell r="F528">
            <v>0</v>
          </cell>
        </row>
        <row r="528">
          <cell r="H528">
            <v>0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Employment Multipliers"/>
    </sheetNames>
    <sheetDataSet>
      <sheetData sheetId="0">
        <row r="60">
          <cell r="F60">
            <v>5.95148515701294</v>
          </cell>
        </row>
        <row r="60">
          <cell r="H60">
            <v>1.28004252910614</v>
          </cell>
        </row>
        <row r="66">
          <cell r="F66">
            <v>5.94015455245972</v>
          </cell>
        </row>
        <row r="66">
          <cell r="H66">
            <v>1.32091963291168</v>
          </cell>
        </row>
        <row r="397">
          <cell r="F397">
            <v>6.3262186050415</v>
          </cell>
        </row>
        <row r="397">
          <cell r="H397">
            <v>1.59193527698517</v>
          </cell>
        </row>
        <row r="407">
          <cell r="F407">
            <v>13.6515874862671</v>
          </cell>
        </row>
        <row r="407">
          <cell r="H407">
            <v>1.12782502174377</v>
          </cell>
        </row>
        <row r="408">
          <cell r="F408">
            <v>36.5476341247559</v>
          </cell>
        </row>
        <row r="408">
          <cell r="H408">
            <v>1.06030917167664</v>
          </cell>
        </row>
        <row r="501">
          <cell r="F501">
            <v>0</v>
          </cell>
        </row>
        <row r="501">
          <cell r="H501">
            <v>0</v>
          </cell>
        </row>
        <row r="503">
          <cell r="F503">
            <v>31.6562595367432</v>
          </cell>
        </row>
        <row r="503">
          <cell r="H503">
            <v>1.04332208633423</v>
          </cell>
        </row>
        <row r="504">
          <cell r="F504">
            <v>14.8071737289429</v>
          </cell>
        </row>
        <row r="504">
          <cell r="H504">
            <v>1.08660423755646</v>
          </cell>
        </row>
        <row r="505">
          <cell r="F505">
            <v>10.7411756515503</v>
          </cell>
        </row>
        <row r="505">
          <cell r="H505">
            <v>1.12699675559998</v>
          </cell>
        </row>
        <row r="525">
          <cell r="F525">
            <v>0</v>
          </cell>
        </row>
        <row r="525">
          <cell r="H525">
            <v>0</v>
          </cell>
        </row>
        <row r="528">
          <cell r="F528">
            <v>0</v>
          </cell>
        </row>
        <row r="528">
          <cell r="H528">
            <v>0</v>
          </cell>
        </row>
      </sheetData>
    </sheetDataSet>
  </externalBook>
</externalLink>
</file>

<file path=xl/externalLinks/externalLink70.xml><?xml version="1.0" encoding="utf-8"?>
<externalLink xmlns="http://schemas.openxmlformats.org/spreadsheetml/2006/main">
  <externalBook xmlns:r="http://schemas.openxmlformats.org/officeDocument/2006/relationships" r:id="rId1">
    <sheetNames>
      <sheetName val="Tax on Production and Imports M"/>
    </sheetNames>
    <sheetDataSet>
      <sheetData sheetId="0">
        <row r="60">
          <cell r="F60">
            <v>0.0213617533445358</v>
          </cell>
        </row>
        <row r="60">
          <cell r="H60">
            <v>3.53233599662781</v>
          </cell>
        </row>
        <row r="66">
          <cell r="F66">
            <v>0.0175136830657721</v>
          </cell>
        </row>
        <row r="66">
          <cell r="H66">
            <v>3.68357515335083</v>
          </cell>
        </row>
        <row r="397">
          <cell r="F397">
            <v>0.279264450073242</v>
          </cell>
        </row>
        <row r="397">
          <cell r="H397">
            <v>1.05222725868225</v>
          </cell>
        </row>
        <row r="407">
          <cell r="F407">
            <v>0.0564562268555164</v>
          </cell>
        </row>
        <row r="407">
          <cell r="H407">
            <v>1.30356383323669</v>
          </cell>
        </row>
        <row r="408">
          <cell r="F408">
            <v>0.0664528012275696</v>
          </cell>
        </row>
        <row r="408">
          <cell r="H408">
            <v>1.3804452419281</v>
          </cell>
        </row>
        <row r="501">
          <cell r="F501">
            <v>0.0448222756385803</v>
          </cell>
        </row>
        <row r="501">
          <cell r="H501">
            <v>1.340935587883</v>
          </cell>
        </row>
        <row r="503">
          <cell r="F503">
            <v>0.0288397893309593</v>
          </cell>
        </row>
        <row r="503">
          <cell r="H503">
            <v>1.99743461608887</v>
          </cell>
        </row>
        <row r="504">
          <cell r="F504">
            <v>0.0275737568736076</v>
          </cell>
        </row>
        <row r="504">
          <cell r="H504">
            <v>1.77338850498199</v>
          </cell>
        </row>
        <row r="505">
          <cell r="F505">
            <v>0.0297306068241596</v>
          </cell>
        </row>
        <row r="505">
          <cell r="H505">
            <v>1.74724054336548</v>
          </cell>
        </row>
        <row r="525">
          <cell r="F525">
            <v>-0.0166245922446251</v>
          </cell>
        </row>
        <row r="525">
          <cell r="H525">
            <v>0</v>
          </cell>
        </row>
        <row r="528">
          <cell r="F528">
            <v>0</v>
          </cell>
        </row>
        <row r="528">
          <cell r="H528">
            <v>0</v>
          </cell>
        </row>
      </sheetData>
    </sheetDataSet>
  </externalBook>
</externalLink>
</file>

<file path=xl/externalLinks/externalLink71.xml><?xml version="1.0" encoding="utf-8"?>
<externalLink xmlns="http://schemas.openxmlformats.org/spreadsheetml/2006/main">
  <externalBook xmlns:r="http://schemas.openxmlformats.org/officeDocument/2006/relationships" r:id="rId1">
    <sheetNames>
      <sheetName val="Output Multipliers"/>
    </sheetNames>
    <sheetDataSet>
      <sheetData sheetId="0">
        <row r="60">
          <cell r="F60">
            <v>1.09060287475586</v>
          </cell>
        </row>
        <row r="66">
          <cell r="F66">
            <v>1.0884622335434</v>
          </cell>
        </row>
        <row r="397">
          <cell r="F397">
            <v>1.26135563850403</v>
          </cell>
        </row>
        <row r="407">
          <cell r="F407">
            <v>1.14934456348419</v>
          </cell>
        </row>
        <row r="408">
          <cell r="F408">
            <v>1.1701807975769</v>
          </cell>
        </row>
        <row r="501">
          <cell r="F501">
            <v>1.16479647159576</v>
          </cell>
        </row>
        <row r="503">
          <cell r="F503">
            <v>1.14108276367188</v>
          </cell>
        </row>
        <row r="504">
          <cell r="F504">
            <v>1.13924193382263</v>
          </cell>
        </row>
        <row r="505">
          <cell r="F505">
            <v>1.1310693025589</v>
          </cell>
        </row>
        <row r="525">
          <cell r="F525">
            <v>0</v>
          </cell>
        </row>
        <row r="528">
          <cell r="F528">
            <v>0</v>
          </cell>
        </row>
      </sheetData>
    </sheetDataSet>
  </externalBook>
</externalLink>
</file>

<file path=xl/externalLinks/externalLink72.xml><?xml version="1.0" encoding="utf-8"?>
<externalLink xmlns="http://schemas.openxmlformats.org/spreadsheetml/2006/main">
  <externalBook xmlns:r="http://schemas.openxmlformats.org/officeDocument/2006/relationships" r:id="rId1">
    <sheetNames>
      <sheetName val="Employment Multipliers"/>
    </sheetNames>
    <sheetDataSet>
      <sheetData sheetId="0">
        <row r="60">
          <cell r="F60">
            <v>6.8342399597168</v>
          </cell>
        </row>
        <row r="60">
          <cell r="H60">
            <v>1.11949002742767</v>
          </cell>
        </row>
        <row r="66">
          <cell r="F66">
            <v>6.92705154418945</v>
          </cell>
        </row>
        <row r="66">
          <cell r="H66">
            <v>1.13037633895874</v>
          </cell>
        </row>
        <row r="397">
          <cell r="F397">
            <v>8.07457542419434</v>
          </cell>
        </row>
        <row r="397">
          <cell r="H397">
            <v>1.63245010375977</v>
          </cell>
        </row>
        <row r="407">
          <cell r="F407">
            <v>18.5117149353027</v>
          </cell>
        </row>
        <row r="407">
          <cell r="H407">
            <v>1.07610487937927</v>
          </cell>
        </row>
        <row r="408">
          <cell r="F408">
            <v>20.3393535614014</v>
          </cell>
        </row>
        <row r="408">
          <cell r="H408">
            <v>1.06560945510864</v>
          </cell>
        </row>
        <row r="501">
          <cell r="F501">
            <v>12.1189250946045</v>
          </cell>
        </row>
        <row r="501">
          <cell r="H501">
            <v>1.13186323642731</v>
          </cell>
        </row>
        <row r="503">
          <cell r="F503">
            <v>21.9444198608398</v>
          </cell>
        </row>
        <row r="503">
          <cell r="H503">
            <v>1.05226266384125</v>
          </cell>
        </row>
        <row r="504">
          <cell r="F504">
            <v>16.1012344360352</v>
          </cell>
        </row>
        <row r="504">
          <cell r="H504">
            <v>1.06996691226959</v>
          </cell>
        </row>
        <row r="505">
          <cell r="F505">
            <v>10.0516014099121</v>
          </cell>
        </row>
        <row r="505">
          <cell r="H505">
            <v>1.10480940341949</v>
          </cell>
        </row>
        <row r="525">
          <cell r="F525">
            <v>0</v>
          </cell>
        </row>
        <row r="525">
          <cell r="H525">
            <v>0</v>
          </cell>
        </row>
        <row r="528">
          <cell r="F528">
            <v>0</v>
          </cell>
        </row>
        <row r="528">
          <cell r="H528">
            <v>0</v>
          </cell>
        </row>
      </sheetData>
    </sheetDataSet>
  </externalBook>
</externalLink>
</file>

<file path=xl/externalLinks/externalLink73.xml><?xml version="1.0" encoding="utf-8"?>
<externalLink xmlns="http://schemas.openxmlformats.org/spreadsheetml/2006/main">
  <externalBook xmlns:r="http://schemas.openxmlformats.org/officeDocument/2006/relationships" r:id="rId1">
    <sheetNames>
      <sheetName val="Total Value Added Multipliers"/>
    </sheetNames>
    <sheetDataSet>
      <sheetData sheetId="0">
        <row r="60">
          <cell r="F60">
            <v>0.472812473773956</v>
          </cell>
        </row>
        <row r="60">
          <cell r="H60">
            <v>1.14040946960449</v>
          </cell>
        </row>
        <row r="66">
          <cell r="F66">
            <v>0.404914081096649</v>
          </cell>
        </row>
        <row r="66">
          <cell r="H66">
            <v>1.16292321681976</v>
          </cell>
        </row>
        <row r="397">
          <cell r="F397">
            <v>0.811431646347046</v>
          </cell>
        </row>
        <row r="397">
          <cell r="H397">
            <v>1.33044445514679</v>
          </cell>
        </row>
        <row r="407">
          <cell r="F407">
            <v>0.638092637062073</v>
          </cell>
        </row>
        <row r="407">
          <cell r="H407">
            <v>1.17912077903748</v>
          </cell>
        </row>
        <row r="408">
          <cell r="F408">
            <v>0.839601993560791</v>
          </cell>
        </row>
        <row r="408">
          <cell r="H408">
            <v>1.14594793319702</v>
          </cell>
        </row>
        <row r="501">
          <cell r="F501">
            <v>0.731027781963348</v>
          </cell>
        </row>
        <row r="501">
          <cell r="H501">
            <v>1.16199314594269</v>
          </cell>
        </row>
        <row r="503">
          <cell r="F503">
            <v>0.603854537010193</v>
          </cell>
        </row>
        <row r="503">
          <cell r="H503">
            <v>1.16833543777466</v>
          </cell>
        </row>
        <row r="504">
          <cell r="F504">
            <v>0.781243026256561</v>
          </cell>
        </row>
        <row r="504">
          <cell r="H504">
            <v>1.12853300571442</v>
          </cell>
        </row>
        <row r="505">
          <cell r="F505">
            <v>0.698449552059174</v>
          </cell>
        </row>
        <row r="505">
          <cell r="H505">
            <v>1.1279171705246</v>
          </cell>
        </row>
        <row r="525">
          <cell r="F525">
            <v>0</v>
          </cell>
        </row>
        <row r="525">
          <cell r="H525">
            <v>0</v>
          </cell>
        </row>
        <row r="528">
          <cell r="F528">
            <v>0</v>
          </cell>
        </row>
        <row r="528">
          <cell r="H528">
            <v>0</v>
          </cell>
        </row>
      </sheetData>
    </sheetDataSet>
  </externalBook>
</externalLink>
</file>

<file path=xl/externalLinks/externalLink74.xml><?xml version="1.0" encoding="utf-8"?>
<externalLink xmlns="http://schemas.openxmlformats.org/spreadsheetml/2006/main">
  <externalBook xmlns:r="http://schemas.openxmlformats.org/officeDocument/2006/relationships" r:id="rId1">
    <sheetNames>
      <sheetName val="Labor Income Multipliers"/>
    </sheetNames>
    <sheetDataSet>
      <sheetData sheetId="0">
        <row r="60">
          <cell r="F60">
            <v>0.433946430683136</v>
          </cell>
        </row>
        <row r="60">
          <cell r="H60">
            <v>1.08204078674316</v>
          </cell>
        </row>
        <row r="66">
          <cell r="F66">
            <v>0.376866459846497</v>
          </cell>
        </row>
        <row r="66">
          <cell r="H66">
            <v>1.1022721529007</v>
          </cell>
        </row>
        <row r="397">
          <cell r="F397">
            <v>0.331008195877075</v>
          </cell>
        </row>
        <row r="397">
          <cell r="H397">
            <v>2.02499341964722</v>
          </cell>
        </row>
        <row r="407">
          <cell r="F407">
            <v>0.472003221511841</v>
          </cell>
        </row>
        <row r="407">
          <cell r="H407">
            <v>1.16157758235931</v>
          </cell>
        </row>
        <row r="408">
          <cell r="F408">
            <v>0.809295952320099</v>
          </cell>
        </row>
        <row r="408">
          <cell r="H408">
            <v>1.07811212539673</v>
          </cell>
        </row>
        <row r="501">
          <cell r="F501">
            <v>0.53052544593811</v>
          </cell>
        </row>
        <row r="501">
          <cell r="H501">
            <v>1.14129829406738</v>
          </cell>
        </row>
        <row r="503">
          <cell r="F503">
            <v>0.538097858428955</v>
          </cell>
        </row>
        <row r="503">
          <cell r="H503">
            <v>1.1034129858017</v>
          </cell>
        </row>
        <row r="504">
          <cell r="F504">
            <v>0.559190452098846</v>
          </cell>
        </row>
        <row r="504">
          <cell r="H504">
            <v>1.09822285175323</v>
          </cell>
        </row>
        <row r="505">
          <cell r="F505">
            <v>0.59023642539978</v>
          </cell>
        </row>
        <row r="505">
          <cell r="H505">
            <v>1.08130896091461</v>
          </cell>
        </row>
        <row r="525">
          <cell r="F525">
            <v>0</v>
          </cell>
        </row>
        <row r="525">
          <cell r="H525">
            <v>0</v>
          </cell>
        </row>
        <row r="528">
          <cell r="F528">
            <v>0</v>
          </cell>
        </row>
        <row r="528">
          <cell r="H528">
            <v>0</v>
          </cell>
        </row>
      </sheetData>
    </sheetDataSet>
  </externalBook>
</externalLink>
</file>

<file path=xl/externalLinks/externalLink75.xml><?xml version="1.0" encoding="utf-8"?>
<externalLink xmlns="http://schemas.openxmlformats.org/spreadsheetml/2006/main">
  <externalBook xmlns:r="http://schemas.openxmlformats.org/officeDocument/2006/relationships" r:id="rId1">
    <sheetNames>
      <sheetName val="Tax on Production and Imports M"/>
    </sheetNames>
    <sheetDataSet>
      <sheetData sheetId="0">
        <row r="60">
          <cell r="F60">
            <v>0.0119762979447842</v>
          </cell>
        </row>
        <row r="60">
          <cell r="H60">
            <v>1.82360208034515</v>
          </cell>
        </row>
        <row r="66">
          <cell r="F66">
            <v>0.0103169456124306</v>
          </cell>
        </row>
        <row r="66">
          <cell r="H66">
            <v>1.8629983663559</v>
          </cell>
        </row>
        <row r="397">
          <cell r="F397">
            <v>0.311273515224457</v>
          </cell>
        </row>
        <row r="397">
          <cell r="H397">
            <v>1.01882696151733</v>
          </cell>
        </row>
        <row r="407">
          <cell r="F407">
            <v>0.0584239028394222</v>
          </cell>
        </row>
        <row r="407">
          <cell r="H407">
            <v>1.12592327594757</v>
          </cell>
        </row>
        <row r="408">
          <cell r="F408">
            <v>0.0292694494128227</v>
          </cell>
        </row>
        <row r="408">
          <cell r="H408">
            <v>1.46511936187744</v>
          </cell>
        </row>
        <row r="501">
          <cell r="F501">
            <v>0.0317629985511303</v>
          </cell>
        </row>
        <row r="501">
          <cell r="H501">
            <v>1.25810146331787</v>
          </cell>
        </row>
        <row r="503">
          <cell r="F503">
            <v>0.0219078995287418</v>
          </cell>
        </row>
        <row r="503">
          <cell r="H503">
            <v>1.45460331439972</v>
          </cell>
        </row>
        <row r="504">
          <cell r="F504">
            <v>0.0196025297045708</v>
          </cell>
        </row>
        <row r="504">
          <cell r="H504">
            <v>1.53912532329559</v>
          </cell>
        </row>
        <row r="505">
          <cell r="F505">
            <v>0.0178320500999689</v>
          </cell>
        </row>
        <row r="505">
          <cell r="H505">
            <v>1.62609326839447</v>
          </cell>
        </row>
        <row r="525">
          <cell r="F525">
            <v>0</v>
          </cell>
        </row>
        <row r="525">
          <cell r="H525">
            <v>0</v>
          </cell>
        </row>
        <row r="528">
          <cell r="F528">
            <v>0</v>
          </cell>
        </row>
        <row r="528">
          <cell r="H528">
            <v>0</v>
          </cell>
        </row>
      </sheetData>
    </sheetDataSet>
  </externalBook>
</externalLink>
</file>

<file path=xl/externalLinks/externalLink76.xml><?xml version="1.0" encoding="utf-8"?>
<externalLink xmlns="http://schemas.openxmlformats.org/spreadsheetml/2006/main">
  <externalBook xmlns:r="http://schemas.openxmlformats.org/officeDocument/2006/relationships" r:id="rId1">
    <sheetNames>
      <sheetName val="Output Multipliers"/>
    </sheetNames>
    <sheetDataSet>
      <sheetData sheetId="0">
        <row r="60">
          <cell r="F60">
            <v>1.38932919502258</v>
          </cell>
        </row>
        <row r="66">
          <cell r="F66">
            <v>1.43932378292084</v>
          </cell>
        </row>
        <row r="397">
          <cell r="F397">
            <v>1.56572282314301</v>
          </cell>
        </row>
        <row r="407">
          <cell r="F407">
            <v>1.50658297538757</v>
          </cell>
        </row>
        <row r="408">
          <cell r="F408">
            <v>1.57105255126953</v>
          </cell>
        </row>
        <row r="501">
          <cell r="F501">
            <v>1.43260717391968</v>
          </cell>
        </row>
        <row r="503">
          <cell r="F503">
            <v>1.41200864315033</v>
          </cell>
        </row>
        <row r="504">
          <cell r="F504">
            <v>1.36423480510712</v>
          </cell>
        </row>
        <row r="505">
          <cell r="F505">
            <v>1.35709583759308</v>
          </cell>
        </row>
        <row r="525">
          <cell r="F525">
            <v>1.59759044647217</v>
          </cell>
        </row>
        <row r="528">
          <cell r="F528">
            <v>0</v>
          </cell>
        </row>
      </sheetData>
    </sheetDataSet>
  </externalBook>
</externalLink>
</file>

<file path=xl/externalLinks/externalLink77.xml><?xml version="1.0" encoding="utf-8"?>
<externalLink xmlns="http://schemas.openxmlformats.org/spreadsheetml/2006/main">
  <externalBook xmlns:r="http://schemas.openxmlformats.org/officeDocument/2006/relationships" r:id="rId1">
    <sheetNames>
      <sheetName val="Employment Multipliers"/>
    </sheetNames>
    <sheetDataSet>
      <sheetData sheetId="0">
        <row r="60">
          <cell r="F60">
            <v>9.13913726806641</v>
          </cell>
        </row>
        <row r="60">
          <cell r="H60">
            <v>1.59718704223633</v>
          </cell>
        </row>
        <row r="66">
          <cell r="F66">
            <v>9.33127021789551</v>
          </cell>
        </row>
        <row r="66">
          <cell r="H66">
            <v>1.77591371536255</v>
          </cell>
        </row>
        <row r="397">
          <cell r="F397">
            <v>10.611065864563</v>
          </cell>
        </row>
        <row r="397">
          <cell r="H397">
            <v>1.88209474086761</v>
          </cell>
        </row>
        <row r="407">
          <cell r="F407">
            <v>18.6056213378906</v>
          </cell>
        </row>
        <row r="407">
          <cell r="H407">
            <v>1.26633834838867</v>
          </cell>
        </row>
        <row r="408">
          <cell r="F408">
            <v>33.5579795837402</v>
          </cell>
        </row>
        <row r="408">
          <cell r="H408">
            <v>1.15748822689056</v>
          </cell>
        </row>
        <row r="501">
          <cell r="F501">
            <v>17.9685726165772</v>
          </cell>
        </row>
        <row r="501">
          <cell r="H501">
            <v>1.26412785053253</v>
          </cell>
        </row>
        <row r="503">
          <cell r="F503">
            <v>25.5008754730225</v>
          </cell>
        </row>
        <row r="503">
          <cell r="H503">
            <v>1.15230143070221</v>
          </cell>
        </row>
        <row r="504">
          <cell r="F504">
            <v>20.9718151092529</v>
          </cell>
        </row>
        <row r="504">
          <cell r="H504">
            <v>1.16880130767822</v>
          </cell>
        </row>
        <row r="505">
          <cell r="F505">
            <v>16.4307861328125</v>
          </cell>
        </row>
        <row r="505">
          <cell r="H505">
            <v>1.20910930633545</v>
          </cell>
        </row>
        <row r="525">
          <cell r="F525">
            <v>11.4064388275146</v>
          </cell>
        </row>
        <row r="525">
          <cell r="H525">
            <v>1.69150078296661</v>
          </cell>
        </row>
        <row r="528">
          <cell r="F528">
            <v>0</v>
          </cell>
        </row>
        <row r="528">
          <cell r="H528">
            <v>0</v>
          </cell>
        </row>
      </sheetData>
    </sheetDataSet>
  </externalBook>
</externalLink>
</file>

<file path=xl/externalLinks/externalLink78.xml><?xml version="1.0" encoding="utf-8"?>
<externalLink xmlns="http://schemas.openxmlformats.org/spreadsheetml/2006/main">
  <externalBook xmlns:r="http://schemas.openxmlformats.org/officeDocument/2006/relationships" r:id="rId1">
    <sheetNames>
      <sheetName val="Total Value Added Multipliers"/>
    </sheetNames>
    <sheetDataSet>
      <sheetData sheetId="0">
        <row r="60">
          <cell r="F60">
            <v>0.695350289344788</v>
          </cell>
        </row>
        <row r="60">
          <cell r="H60">
            <v>1.54076337814331</v>
          </cell>
        </row>
        <row r="66">
          <cell r="F66">
            <v>0.7098548412323</v>
          </cell>
        </row>
        <row r="66">
          <cell r="H66">
            <v>1.60920262336731</v>
          </cell>
        </row>
        <row r="397">
          <cell r="F397">
            <v>0.955207288265228</v>
          </cell>
        </row>
        <row r="397">
          <cell r="H397">
            <v>1.72001206874847</v>
          </cell>
        </row>
        <row r="407">
          <cell r="F407">
            <v>0.937686085700989</v>
          </cell>
        </row>
        <row r="407">
          <cell r="H407">
            <v>1.54196739196777</v>
          </cell>
        </row>
        <row r="408">
          <cell r="F408">
            <v>0.963291227817535</v>
          </cell>
        </row>
        <row r="408">
          <cell r="H408">
            <v>1.62185919284821</v>
          </cell>
        </row>
        <row r="501">
          <cell r="F501">
            <v>0.75981867313385</v>
          </cell>
        </row>
        <row r="501">
          <cell r="H501">
            <v>1.49679505825043</v>
          </cell>
        </row>
        <row r="503">
          <cell r="F503">
            <v>0.748808264732361</v>
          </cell>
        </row>
        <row r="503">
          <cell r="H503">
            <v>1.53667497634888</v>
          </cell>
        </row>
        <row r="504">
          <cell r="F504">
            <v>0.86369115114212</v>
          </cell>
        </row>
        <row r="504">
          <cell r="H504">
            <v>1.36429262161255</v>
          </cell>
        </row>
        <row r="505">
          <cell r="F505">
            <v>0.660445809364319</v>
          </cell>
        </row>
        <row r="505">
          <cell r="H505">
            <v>1.53136014938355</v>
          </cell>
        </row>
        <row r="525">
          <cell r="F525">
            <v>0.893971860408783</v>
          </cell>
        </row>
        <row r="525">
          <cell r="H525">
            <v>1.59822249412537</v>
          </cell>
        </row>
        <row r="528">
          <cell r="F528">
            <v>0</v>
          </cell>
        </row>
        <row r="528">
          <cell r="H528">
            <v>0</v>
          </cell>
        </row>
      </sheetData>
    </sheetDataSet>
  </externalBook>
</externalLink>
</file>

<file path=xl/externalLinks/externalLink79.xml><?xml version="1.0" encoding="utf-8"?>
<externalLink xmlns="http://schemas.openxmlformats.org/spreadsheetml/2006/main">
  <externalBook xmlns:r="http://schemas.openxmlformats.org/officeDocument/2006/relationships" r:id="rId1">
    <sheetNames>
      <sheetName val="Labor Income Multipliers"/>
    </sheetNames>
    <sheetDataSet>
      <sheetData sheetId="0">
        <row r="60">
          <cell r="F60">
            <v>0.569249093532562</v>
          </cell>
        </row>
        <row r="60">
          <cell r="H60">
            <v>1.29788386821747</v>
          </cell>
        </row>
        <row r="66">
          <cell r="F66">
            <v>0.59348726272583</v>
          </cell>
        </row>
        <row r="66">
          <cell r="H66">
            <v>1.36204767227173</v>
          </cell>
        </row>
        <row r="397">
          <cell r="F397">
            <v>0.304067254066467</v>
          </cell>
        </row>
        <row r="397">
          <cell r="H397">
            <v>6.54002618789673</v>
          </cell>
        </row>
        <row r="407">
          <cell r="F407">
            <v>0.656398952007294</v>
          </cell>
        </row>
        <row r="407">
          <cell r="H407">
            <v>1.33152425289154</v>
          </cell>
        </row>
        <row r="408">
          <cell r="F408">
            <v>0.794544637203217</v>
          </cell>
        </row>
        <row r="408">
          <cell r="H408">
            <v>1.27890717983246</v>
          </cell>
        </row>
        <row r="501">
          <cell r="F501">
            <v>0.434684783220291</v>
          </cell>
        </row>
        <row r="501">
          <cell r="H501">
            <v>1.50123798847198</v>
          </cell>
        </row>
        <row r="503">
          <cell r="F503">
            <v>0.582837700843811</v>
          </cell>
        </row>
        <row r="503">
          <cell r="H503">
            <v>1.27725028991699</v>
          </cell>
        </row>
        <row r="504">
          <cell r="F504">
            <v>0.52725213766098</v>
          </cell>
        </row>
        <row r="504">
          <cell r="H504">
            <v>1.27120971679688</v>
          </cell>
        </row>
        <row r="505">
          <cell r="F505">
            <v>0.427403002977371</v>
          </cell>
        </row>
        <row r="505">
          <cell r="H505">
            <v>1.32869827747345</v>
          </cell>
        </row>
        <row r="525">
          <cell r="F525">
            <v>0.812015354633331</v>
          </cell>
        </row>
        <row r="525">
          <cell r="H525">
            <v>1.34978485107422</v>
          </cell>
        </row>
        <row r="528">
          <cell r="F528">
            <v>0</v>
          </cell>
        </row>
        <row r="528">
          <cell r="H528">
            <v>0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Total Value Added Multipliers"/>
    </sheetNames>
    <sheetDataSet>
      <sheetData sheetId="0">
        <row r="60">
          <cell r="F60">
            <v>0.658072471618652</v>
          </cell>
        </row>
        <row r="60">
          <cell r="H60">
            <v>1.18752539157867</v>
          </cell>
        </row>
        <row r="66">
          <cell r="F66">
            <v>0.633880913257599</v>
          </cell>
        </row>
        <row r="66">
          <cell r="H66">
            <v>1.21507847309113</v>
          </cell>
        </row>
        <row r="397">
          <cell r="F397">
            <v>0.919329941272736</v>
          </cell>
        </row>
        <row r="397">
          <cell r="H397">
            <v>1.33899033069611</v>
          </cell>
        </row>
        <row r="407">
          <cell r="F407">
            <v>0.839925765991211</v>
          </cell>
        </row>
        <row r="407">
          <cell r="H407">
            <v>1.2403975725174</v>
          </cell>
        </row>
        <row r="408">
          <cell r="F408">
            <v>0.719947278499603</v>
          </cell>
        </row>
        <row r="408">
          <cell r="H408">
            <v>1.39191293716431</v>
          </cell>
        </row>
        <row r="501">
          <cell r="F501">
            <v>0</v>
          </cell>
        </row>
        <row r="501">
          <cell r="H501">
            <v>0</v>
          </cell>
        </row>
        <row r="503">
          <cell r="F503">
            <v>0.4200858771801</v>
          </cell>
        </row>
        <row r="503">
          <cell r="H503">
            <v>1.41418099403381</v>
          </cell>
        </row>
        <row r="504">
          <cell r="F504">
            <v>0.829274296760559</v>
          </cell>
        </row>
        <row r="504">
          <cell r="H504">
            <v>1.14964592456818</v>
          </cell>
        </row>
        <row r="505">
          <cell r="F505">
            <v>0.702223062515259</v>
          </cell>
        </row>
        <row r="505">
          <cell r="H505">
            <v>1.16817736625671</v>
          </cell>
        </row>
        <row r="525">
          <cell r="F525">
            <v>0</v>
          </cell>
        </row>
        <row r="525">
          <cell r="H525">
            <v>0</v>
          </cell>
        </row>
        <row r="528">
          <cell r="F528">
            <v>0</v>
          </cell>
        </row>
        <row r="528">
          <cell r="H528">
            <v>0</v>
          </cell>
        </row>
      </sheetData>
    </sheetDataSet>
  </externalBook>
</externalLink>
</file>

<file path=xl/externalLinks/externalLink80.xml><?xml version="1.0" encoding="utf-8"?>
<externalLink xmlns="http://schemas.openxmlformats.org/spreadsheetml/2006/main">
  <externalBook xmlns:r="http://schemas.openxmlformats.org/officeDocument/2006/relationships" r:id="rId1">
    <sheetNames>
      <sheetName val="Tax on Production and Imports M"/>
    </sheetNames>
    <sheetDataSet>
      <sheetData sheetId="0">
        <row r="60">
          <cell r="F60">
            <v>0.0274460911750793</v>
          </cell>
        </row>
        <row r="60">
          <cell r="H60">
            <v>4.4587025642395</v>
          </cell>
        </row>
        <row r="66">
          <cell r="F66">
            <v>0.0243884697556496</v>
          </cell>
        </row>
        <row r="66">
          <cell r="H66">
            <v>5.13632345199585</v>
          </cell>
        </row>
        <row r="397">
          <cell r="F397">
            <v>0.366095840930939</v>
          </cell>
        </row>
        <row r="397">
          <cell r="H397">
            <v>1.05127263069153</v>
          </cell>
        </row>
        <row r="407">
          <cell r="F407">
            <v>0.0646739974617958</v>
          </cell>
        </row>
        <row r="407">
          <cell r="H407">
            <v>1.45930314064026</v>
          </cell>
        </row>
        <row r="408">
          <cell r="F408">
            <v>0.0557666569948196</v>
          </cell>
        </row>
        <row r="408">
          <cell r="H408">
            <v>1.83777737617493</v>
          </cell>
        </row>
        <row r="501">
          <cell r="F501">
            <v>0.0493262968957424</v>
          </cell>
        </row>
        <row r="501">
          <cell r="H501">
            <v>1.47170317173004</v>
          </cell>
        </row>
        <row r="503">
          <cell r="F503">
            <v>0.0357151515781879</v>
          </cell>
        </row>
        <row r="503">
          <cell r="H503">
            <v>2.23463869094849</v>
          </cell>
        </row>
        <row r="504">
          <cell r="F504">
            <v>0.0324155911803246</v>
          </cell>
        </row>
        <row r="504">
          <cell r="H504">
            <v>2.13456439971924</v>
          </cell>
        </row>
        <row r="505">
          <cell r="F505">
            <v>0.0341977030038834</v>
          </cell>
        </row>
        <row r="505">
          <cell r="H505">
            <v>2.08783578872681</v>
          </cell>
        </row>
        <row r="525">
          <cell r="F525">
            <v>-0.00898104347288609</v>
          </cell>
        </row>
        <row r="525">
          <cell r="H525">
            <v>0</v>
          </cell>
        </row>
        <row r="528">
          <cell r="F528">
            <v>0</v>
          </cell>
        </row>
        <row r="528">
          <cell r="H528">
            <v>0</v>
          </cell>
        </row>
      </sheetData>
    </sheetDataSet>
  </externalBook>
</externalLink>
</file>

<file path=xl/externalLinks/externalLink81.xml><?xml version="1.0" encoding="utf-8"?>
<externalLink xmlns="http://schemas.openxmlformats.org/spreadsheetml/2006/main">
  <externalBook xmlns:r="http://schemas.openxmlformats.org/officeDocument/2006/relationships" r:id="rId1">
    <sheetNames>
      <sheetName val="Output Multipliers"/>
    </sheetNames>
    <sheetDataSet>
      <sheetData sheetId="0">
        <row r="60">
          <cell r="F60">
            <v>1.11564874649048</v>
          </cell>
        </row>
        <row r="66">
          <cell r="F66">
            <v>1.12564766407013</v>
          </cell>
        </row>
        <row r="397">
          <cell r="F397">
            <v>1.29700970649719</v>
          </cell>
        </row>
        <row r="407">
          <cell r="F407">
            <v>1.22877764701843</v>
          </cell>
        </row>
        <row r="408">
          <cell r="F408">
            <v>1.14917886257172</v>
          </cell>
        </row>
        <row r="501">
          <cell r="F501">
            <v>1.16344261169434</v>
          </cell>
        </row>
        <row r="503">
          <cell r="F503">
            <v>1.17381465435028</v>
          </cell>
        </row>
        <row r="504">
          <cell r="F504">
            <v>1.13065040111542</v>
          </cell>
        </row>
        <row r="505">
          <cell r="F505">
            <v>1.15569424629211</v>
          </cell>
        </row>
        <row r="525">
          <cell r="F525">
            <v>1.0709433555603</v>
          </cell>
        </row>
        <row r="528">
          <cell r="F528">
            <v>1.04837095737457</v>
          </cell>
        </row>
      </sheetData>
    </sheetDataSet>
  </externalBook>
</externalLink>
</file>

<file path=xl/externalLinks/externalLink82.xml><?xml version="1.0" encoding="utf-8"?>
<externalLink xmlns="http://schemas.openxmlformats.org/spreadsheetml/2006/main">
  <externalBook xmlns:r="http://schemas.openxmlformats.org/officeDocument/2006/relationships" r:id="rId1">
    <sheetNames>
      <sheetName val="Employment Multipliers"/>
    </sheetNames>
    <sheetDataSet>
      <sheetData sheetId="0">
        <row r="60">
          <cell r="F60">
            <v>5.57687139511108</v>
          </cell>
        </row>
        <row r="60">
          <cell r="H60">
            <v>1.13331604003906</v>
          </cell>
        </row>
        <row r="66">
          <cell r="F66">
            <v>5.14363622665405</v>
          </cell>
        </row>
        <row r="66">
          <cell r="H66">
            <v>1.12961637973785</v>
          </cell>
        </row>
        <row r="397">
          <cell r="F397">
            <v>7.57744121551514</v>
          </cell>
        </row>
        <row r="397">
          <cell r="H397">
            <v>1.56689274311066</v>
          </cell>
        </row>
        <row r="407">
          <cell r="F407">
            <v>16.5633068084717</v>
          </cell>
        </row>
        <row r="407">
          <cell r="H407">
            <v>1.09562170505524</v>
          </cell>
        </row>
        <row r="408">
          <cell r="F408">
            <v>19.6269702911377</v>
          </cell>
        </row>
        <row r="408">
          <cell r="H408">
            <v>1.04028284549713</v>
          </cell>
        </row>
        <row r="501">
          <cell r="F501">
            <v>14.4439239501953</v>
          </cell>
        </row>
        <row r="501">
          <cell r="H501">
            <v>1.0726535320282</v>
          </cell>
        </row>
        <row r="503">
          <cell r="F503">
            <v>22.36061668396</v>
          </cell>
        </row>
        <row r="503">
          <cell r="H503">
            <v>1.04937422275543</v>
          </cell>
        </row>
        <row r="504">
          <cell r="F504">
            <v>15.298620223999</v>
          </cell>
        </row>
        <row r="504">
          <cell r="H504">
            <v>1.04939305782318</v>
          </cell>
        </row>
        <row r="505">
          <cell r="F505">
            <v>12.5876007080078</v>
          </cell>
        </row>
        <row r="505">
          <cell r="H505">
            <v>1.08760380744934</v>
          </cell>
        </row>
        <row r="525">
          <cell r="F525">
            <v>6.9526252746582</v>
          </cell>
        </row>
        <row r="525">
          <cell r="H525">
            <v>1.04156708717346</v>
          </cell>
        </row>
        <row r="528">
          <cell r="F528">
            <v>3.7952344417572</v>
          </cell>
        </row>
        <row r="528">
          <cell r="H528">
            <v>1.0538569688797</v>
          </cell>
        </row>
      </sheetData>
    </sheetDataSet>
  </externalBook>
</externalLink>
</file>

<file path=xl/externalLinks/externalLink83.xml><?xml version="1.0" encoding="utf-8"?>
<externalLink xmlns="http://schemas.openxmlformats.org/spreadsheetml/2006/main">
  <externalBook xmlns:r="http://schemas.openxmlformats.org/officeDocument/2006/relationships" r:id="rId1">
    <sheetNames>
      <sheetName val="Total Value Added Multipliers"/>
    </sheetNames>
    <sheetDataSet>
      <sheetData sheetId="0">
        <row r="60">
          <cell r="F60">
            <v>0.598305284976959</v>
          </cell>
        </row>
        <row r="60">
          <cell r="H60">
            <v>1.13287687301636</v>
          </cell>
        </row>
        <row r="66">
          <cell r="F66">
            <v>0.597573459148407</v>
          </cell>
        </row>
        <row r="66">
          <cell r="H66">
            <v>1.15881907939911</v>
          </cell>
        </row>
        <row r="397">
          <cell r="F397">
            <v>0.839317321777344</v>
          </cell>
        </row>
        <row r="397">
          <cell r="H397">
            <v>1.35680961608887</v>
          </cell>
        </row>
        <row r="407">
          <cell r="F407">
            <v>0.715097665786743</v>
          </cell>
        </row>
        <row r="407">
          <cell r="H407">
            <v>1.19828605651855</v>
          </cell>
        </row>
        <row r="408">
          <cell r="F408">
            <v>0.823102533817291</v>
          </cell>
        </row>
        <row r="408">
          <cell r="H408">
            <v>1.11872148513794</v>
          </cell>
        </row>
        <row r="501">
          <cell r="F501">
            <v>0.620710968971252</v>
          </cell>
        </row>
        <row r="501">
          <cell r="H501">
            <v>1.16333520412445</v>
          </cell>
        </row>
        <row r="503">
          <cell r="F503">
            <v>0.59551864862442</v>
          </cell>
        </row>
        <row r="503">
          <cell r="H503">
            <v>1.17614305019379</v>
          </cell>
        </row>
        <row r="504">
          <cell r="F504">
            <v>0.778126537799835</v>
          </cell>
        </row>
        <row r="504">
          <cell r="H504">
            <v>1.10864496231079</v>
          </cell>
        </row>
        <row r="505">
          <cell r="F505">
            <v>0.593802571296692</v>
          </cell>
        </row>
        <row r="505">
          <cell r="H505">
            <v>1.15160667896271</v>
          </cell>
        </row>
        <row r="525">
          <cell r="F525">
            <v>0.598271369934082</v>
          </cell>
        </row>
        <row r="525">
          <cell r="H525">
            <v>1.06111872196198</v>
          </cell>
        </row>
        <row r="528">
          <cell r="F528">
            <v>0.385603874921799</v>
          </cell>
        </row>
        <row r="528">
          <cell r="H528">
            <v>1.041508436203</v>
          </cell>
        </row>
      </sheetData>
    </sheetDataSet>
  </externalBook>
</externalLink>
</file>

<file path=xl/externalLinks/externalLink84.xml><?xml version="1.0" encoding="utf-8"?>
<externalLink xmlns="http://schemas.openxmlformats.org/spreadsheetml/2006/main">
  <externalBook xmlns:r="http://schemas.openxmlformats.org/officeDocument/2006/relationships" r:id="rId1">
    <sheetNames>
      <sheetName val="Labor Income Multipliers"/>
    </sheetNames>
    <sheetDataSet>
      <sheetData sheetId="0">
        <row r="60">
          <cell r="F60">
            <v>0.546172916889191</v>
          </cell>
        </row>
        <row r="60">
          <cell r="H60">
            <v>1.05601191520691</v>
          </cell>
        </row>
        <row r="66">
          <cell r="F66">
            <v>0.539208948612213</v>
          </cell>
        </row>
        <row r="66">
          <cell r="H66">
            <v>1.05519700050354</v>
          </cell>
        </row>
        <row r="397">
          <cell r="F397">
            <v>0.361896097660065</v>
          </cell>
        </row>
        <row r="397">
          <cell r="H397">
            <v>1.98712933063507</v>
          </cell>
        </row>
        <row r="407">
          <cell r="F407">
            <v>0.550950527191162</v>
          </cell>
        </row>
        <row r="407">
          <cell r="H407">
            <v>1.15191185474396</v>
          </cell>
        </row>
        <row r="408">
          <cell r="F408">
            <v>0.789569437503815</v>
          </cell>
        </row>
        <row r="408">
          <cell r="H408">
            <v>1.04781985282898</v>
          </cell>
        </row>
        <row r="501">
          <cell r="F501">
            <v>0.379482120275497</v>
          </cell>
        </row>
        <row r="501">
          <cell r="H501">
            <v>1.16061151027679</v>
          </cell>
        </row>
        <row r="503">
          <cell r="F503">
            <v>0.523731887340546</v>
          </cell>
        </row>
        <row r="503">
          <cell r="H503">
            <v>1.09909284114838</v>
          </cell>
        </row>
        <row r="504">
          <cell r="F504">
            <v>0.561909556388855</v>
          </cell>
        </row>
        <row r="504">
          <cell r="H504">
            <v>1.0713222026825</v>
          </cell>
        </row>
        <row r="505">
          <cell r="F505">
            <v>0.464616388082504</v>
          </cell>
        </row>
        <row r="505">
          <cell r="H505">
            <v>1.10026621818542</v>
          </cell>
        </row>
        <row r="525">
          <cell r="F525">
            <v>0.608857214450836</v>
          </cell>
        </row>
        <row r="525">
          <cell r="H525">
            <v>1.00534605979919</v>
          </cell>
        </row>
        <row r="528">
          <cell r="F528">
            <v>0.369600892066956</v>
          </cell>
        </row>
        <row r="528">
          <cell r="H528">
            <v>0.986709177494049</v>
          </cell>
        </row>
      </sheetData>
    </sheetDataSet>
  </externalBook>
</externalLink>
</file>

<file path=xl/externalLinks/externalLink85.xml><?xml version="1.0" encoding="utf-8"?>
<externalLink xmlns="http://schemas.openxmlformats.org/spreadsheetml/2006/main">
  <externalBook xmlns:r="http://schemas.openxmlformats.org/officeDocument/2006/relationships" r:id="rId1">
    <sheetNames>
      <sheetName val="Tax on Production and Imports M"/>
    </sheetNames>
    <sheetDataSet>
      <sheetData sheetId="0">
        <row r="60">
          <cell r="F60">
            <v>0.0123262070119381</v>
          </cell>
        </row>
        <row r="60">
          <cell r="H60">
            <v>2.32845211029053</v>
          </cell>
        </row>
        <row r="66">
          <cell r="F66">
            <v>0.0110129676759243</v>
          </cell>
        </row>
        <row r="66">
          <cell r="H66">
            <v>2.67640471458435</v>
          </cell>
        </row>
        <row r="397">
          <cell r="F397">
            <v>0.304577171802521</v>
          </cell>
        </row>
        <row r="397">
          <cell r="H397">
            <v>1.01965236663818</v>
          </cell>
        </row>
        <row r="407">
          <cell r="F407">
            <v>0.0527032911777496</v>
          </cell>
        </row>
        <row r="407">
          <cell r="H407">
            <v>1.15574383735657</v>
          </cell>
        </row>
        <row r="408">
          <cell r="F408">
            <v>0.0280824974179268</v>
          </cell>
        </row>
        <row r="408">
          <cell r="H408">
            <v>1.42210400104523</v>
          </cell>
        </row>
        <row r="501">
          <cell r="F501">
            <v>0.0373612679541111</v>
          </cell>
        </row>
        <row r="501">
          <cell r="H501">
            <v>1.1766848564148</v>
          </cell>
        </row>
        <row r="503">
          <cell r="F503">
            <v>0.0230758860707283</v>
          </cell>
        </row>
        <row r="503">
          <cell r="H503">
            <v>1.49950790405273</v>
          </cell>
        </row>
        <row r="504">
          <cell r="F504">
            <v>0.0186460837721825</v>
          </cell>
        </row>
        <row r="504">
          <cell r="H504">
            <v>1.51120793819428</v>
          </cell>
        </row>
        <row r="505">
          <cell r="F505">
            <v>0.0200419127941132</v>
          </cell>
        </row>
        <row r="505">
          <cell r="H505">
            <v>1.43667685985565</v>
          </cell>
        </row>
        <row r="525">
          <cell r="F525">
            <v>-0.0245244037359953</v>
          </cell>
        </row>
        <row r="525">
          <cell r="H525">
            <v>0</v>
          </cell>
        </row>
        <row r="528">
          <cell r="F528">
            <v>-0.0425205007195473</v>
          </cell>
        </row>
        <row r="528">
          <cell r="H528">
            <v>0</v>
          </cell>
        </row>
      </sheetData>
    </sheetDataSet>
  </externalBook>
</externalLink>
</file>

<file path=xl/externalLinks/externalLink86.xml><?xml version="1.0" encoding="utf-8"?>
<externalLink xmlns="http://schemas.openxmlformats.org/spreadsheetml/2006/main">
  <externalBook xmlns:r="http://schemas.openxmlformats.org/officeDocument/2006/relationships" r:id="rId1">
    <sheetNames>
      <sheetName val="Output Multipliers"/>
    </sheetNames>
    <sheetDataSet>
      <sheetData sheetId="0">
        <row r="60">
          <cell r="F60">
            <v>1.16245114803314</v>
          </cell>
        </row>
        <row r="66">
          <cell r="F66">
            <v>1.2156093120575</v>
          </cell>
        </row>
        <row r="397">
          <cell r="F397">
            <v>1.19599640369415</v>
          </cell>
        </row>
        <row r="407">
          <cell r="F407">
            <v>1.25164520740509</v>
          </cell>
        </row>
        <row r="408">
          <cell r="F408">
            <v>1.19521546363831</v>
          </cell>
        </row>
        <row r="501">
          <cell r="F501">
            <v>1.18051743507385</v>
          </cell>
        </row>
        <row r="503">
          <cell r="F503">
            <v>1.21186220645905</v>
          </cell>
        </row>
        <row r="504">
          <cell r="F504">
            <v>1.15702450275421</v>
          </cell>
        </row>
        <row r="505">
          <cell r="F505">
            <v>1.15692210197449</v>
          </cell>
        </row>
        <row r="525">
          <cell r="F525">
            <v>0</v>
          </cell>
        </row>
        <row r="528">
          <cell r="F528">
            <v>1.27772915363312</v>
          </cell>
        </row>
      </sheetData>
    </sheetDataSet>
  </externalBook>
</externalLink>
</file>

<file path=xl/externalLinks/externalLink87.xml><?xml version="1.0" encoding="utf-8"?>
<externalLink xmlns="http://schemas.openxmlformats.org/spreadsheetml/2006/main">
  <externalBook xmlns:r="http://schemas.openxmlformats.org/officeDocument/2006/relationships" r:id="rId1">
    <sheetNames>
      <sheetName val="Employment Multipliers"/>
    </sheetNames>
    <sheetDataSet>
      <sheetData sheetId="0">
        <row r="60">
          <cell r="F60">
            <v>4.7267484664917</v>
          </cell>
        </row>
        <row r="60">
          <cell r="H60">
            <v>1.18261075019836</v>
          </cell>
        </row>
        <row r="66">
          <cell r="F66">
            <v>4.93134593963623</v>
          </cell>
        </row>
        <row r="66">
          <cell r="H66">
            <v>1.21380603313446</v>
          </cell>
        </row>
        <row r="397">
          <cell r="F397">
            <v>4.87096405029297</v>
          </cell>
        </row>
        <row r="397">
          <cell r="H397">
            <v>1.29025542736053</v>
          </cell>
        </row>
        <row r="407">
          <cell r="F407">
            <v>15.5652275085449</v>
          </cell>
        </row>
        <row r="407">
          <cell r="H407">
            <v>1.08749353885651</v>
          </cell>
        </row>
        <row r="408">
          <cell r="F408">
            <v>18.0285930633545</v>
          </cell>
        </row>
        <row r="408">
          <cell r="H408">
            <v>1.05865097045898</v>
          </cell>
        </row>
        <row r="501">
          <cell r="F501">
            <v>11.3048782348633</v>
          </cell>
        </row>
        <row r="501">
          <cell r="H501">
            <v>1.09992647171021</v>
          </cell>
        </row>
        <row r="503">
          <cell r="F503">
            <v>19.9225826263428</v>
          </cell>
        </row>
        <row r="503">
          <cell r="H503">
            <v>1.05850100517273</v>
          </cell>
        </row>
        <row r="504">
          <cell r="F504">
            <v>17.4127979278564</v>
          </cell>
        </row>
        <row r="504">
          <cell r="H504">
            <v>1.04880785942078</v>
          </cell>
        </row>
        <row r="505">
          <cell r="F505">
            <v>9.62530040740967</v>
          </cell>
        </row>
        <row r="505">
          <cell r="H505">
            <v>1.09119319915771</v>
          </cell>
        </row>
        <row r="525">
          <cell r="F525">
            <v>0</v>
          </cell>
        </row>
        <row r="525">
          <cell r="H525">
            <v>0</v>
          </cell>
        </row>
        <row r="528">
          <cell r="F528">
            <v>4.74102830886841</v>
          </cell>
        </row>
        <row r="528">
          <cell r="H528">
            <v>1.34912514686584</v>
          </cell>
        </row>
      </sheetData>
    </sheetDataSet>
  </externalBook>
</externalLink>
</file>

<file path=xl/externalLinks/externalLink88.xml><?xml version="1.0" encoding="utf-8"?>
<externalLink xmlns="http://schemas.openxmlformats.org/spreadsheetml/2006/main">
  <externalBook xmlns:r="http://schemas.openxmlformats.org/officeDocument/2006/relationships" r:id="rId1">
    <sheetNames>
      <sheetName val="Total Value Added Multipliers"/>
    </sheetNames>
    <sheetDataSet>
      <sheetData sheetId="0">
        <row r="60">
          <cell r="F60">
            <v>0.7345911860466</v>
          </cell>
        </row>
        <row r="60">
          <cell r="H60">
            <v>1.19110560417175</v>
          </cell>
        </row>
        <row r="66">
          <cell r="F66">
            <v>0.733013570308685</v>
          </cell>
        </row>
        <row r="66">
          <cell r="H66">
            <v>1.29081177711487</v>
          </cell>
        </row>
        <row r="397">
          <cell r="F397">
            <v>0.839706957340241</v>
          </cell>
        </row>
        <row r="397">
          <cell r="H397">
            <v>1.19572508335114</v>
          </cell>
        </row>
        <row r="407">
          <cell r="F407">
            <v>0.785381257534027</v>
          </cell>
        </row>
        <row r="407">
          <cell r="H407">
            <v>1.27036428451538</v>
          </cell>
        </row>
        <row r="408">
          <cell r="F408">
            <v>0.89441841840744</v>
          </cell>
        </row>
        <row r="408">
          <cell r="H408">
            <v>1.17457258701324</v>
          </cell>
        </row>
        <row r="501">
          <cell r="F501">
            <v>0.764431178569794</v>
          </cell>
        </row>
        <row r="501">
          <cell r="H501">
            <v>1.18703639507294</v>
          </cell>
        </row>
        <row r="503">
          <cell r="F503">
            <v>0.706552684307098</v>
          </cell>
        </row>
        <row r="503">
          <cell r="H503">
            <v>1.25286364555359</v>
          </cell>
        </row>
        <row r="504">
          <cell r="F504">
            <v>0.76851212978363</v>
          </cell>
        </row>
        <row r="504">
          <cell r="H504">
            <v>1.16356134414673</v>
          </cell>
        </row>
        <row r="505">
          <cell r="F505">
            <v>0.738490283489227</v>
          </cell>
        </row>
        <row r="505">
          <cell r="H505">
            <v>1.17065119743347</v>
          </cell>
        </row>
        <row r="525">
          <cell r="F525">
            <v>0</v>
          </cell>
        </row>
        <row r="525">
          <cell r="H525">
            <v>0</v>
          </cell>
        </row>
        <row r="528">
          <cell r="F528">
            <v>0.563220500946045</v>
          </cell>
        </row>
        <row r="528">
          <cell r="H528">
            <v>1.46113252639771</v>
          </cell>
        </row>
      </sheetData>
    </sheetDataSet>
  </externalBook>
</externalLink>
</file>

<file path=xl/externalLinks/externalLink89.xml><?xml version="1.0" encoding="utf-8"?>
<externalLink xmlns="http://schemas.openxmlformats.org/spreadsheetml/2006/main">
  <externalBook xmlns:r="http://schemas.openxmlformats.org/officeDocument/2006/relationships" r:id="rId1">
    <sheetNames>
      <sheetName val="Labor Income Multipliers"/>
    </sheetNames>
    <sheetDataSet>
      <sheetData sheetId="0">
        <row r="60">
          <cell r="F60">
            <v>0.664079546928406</v>
          </cell>
        </row>
        <row r="60">
          <cell r="H60">
            <v>1.09249436855316</v>
          </cell>
        </row>
        <row r="66">
          <cell r="F66">
            <v>0.635683059692383</v>
          </cell>
        </row>
        <row r="66">
          <cell r="H66">
            <v>1.12769293785095</v>
          </cell>
        </row>
        <row r="397">
          <cell r="F397">
            <v>0.451994180679321</v>
          </cell>
        </row>
        <row r="397">
          <cell r="H397">
            <v>1.25025141239166</v>
          </cell>
        </row>
        <row r="407">
          <cell r="F407">
            <v>0.605546534061432</v>
          </cell>
        </row>
        <row r="407">
          <cell r="H407">
            <v>1.19657814502716</v>
          </cell>
        </row>
        <row r="408">
          <cell r="F408">
            <v>0.840904355049133</v>
          </cell>
        </row>
        <row r="408">
          <cell r="H408">
            <v>1.08150017261505</v>
          </cell>
        </row>
        <row r="501">
          <cell r="F501">
            <v>0.564123928546906</v>
          </cell>
        </row>
        <row r="501">
          <cell r="H501">
            <v>1.16004133224487</v>
          </cell>
        </row>
        <row r="503">
          <cell r="F503">
            <v>0.619117498397827</v>
          </cell>
        </row>
        <row r="503">
          <cell r="H503">
            <v>1.15160751342773</v>
          </cell>
        </row>
        <row r="504">
          <cell r="F504">
            <v>0.516374409198761</v>
          </cell>
        </row>
        <row r="504">
          <cell r="H504">
            <v>1.12625551223755</v>
          </cell>
        </row>
        <row r="505">
          <cell r="F505">
            <v>0.619494140148163</v>
          </cell>
        </row>
        <row r="505">
          <cell r="H505">
            <v>1.10685634613037</v>
          </cell>
        </row>
        <row r="525">
          <cell r="F525">
            <v>0</v>
          </cell>
        </row>
        <row r="525">
          <cell r="H525">
            <v>0</v>
          </cell>
        </row>
        <row r="528">
          <cell r="F528">
            <v>0.513295412063599</v>
          </cell>
        </row>
        <row r="528">
          <cell r="H528">
            <v>1.31713235378265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Labor Income Multipliers"/>
    </sheetNames>
    <sheetDataSet>
      <sheetData sheetId="0">
        <row r="60">
          <cell r="F60">
            <v>0.600186765193939</v>
          </cell>
        </row>
        <row r="60">
          <cell r="H60">
            <v>1.10362672805786</v>
          </cell>
        </row>
        <row r="66">
          <cell r="F66">
            <v>0.583722770214081</v>
          </cell>
        </row>
        <row r="66">
          <cell r="H66">
            <v>1.12891447544098</v>
          </cell>
        </row>
        <row r="397">
          <cell r="F397">
            <v>0.493838012218475</v>
          </cell>
        </row>
        <row r="397">
          <cell r="H397">
            <v>1.50600051879883</v>
          </cell>
        </row>
        <row r="407">
          <cell r="F407">
            <v>0.671371340751648</v>
          </cell>
        </row>
        <row r="407">
          <cell r="H407">
            <v>1.15299880504608</v>
          </cell>
        </row>
        <row r="408">
          <cell r="F408">
            <v>0.654038727283478</v>
          </cell>
        </row>
        <row r="408">
          <cell r="H408">
            <v>1.18975901603699</v>
          </cell>
        </row>
        <row r="501">
          <cell r="F501">
            <v>0</v>
          </cell>
        </row>
        <row r="501">
          <cell r="H501">
            <v>0</v>
          </cell>
        </row>
        <row r="503">
          <cell r="F503">
            <v>0.321018397808075</v>
          </cell>
        </row>
        <row r="503">
          <cell r="H503">
            <v>1.26091086864471</v>
          </cell>
        </row>
        <row r="504">
          <cell r="F504">
            <v>0.610181510448456</v>
          </cell>
        </row>
        <row r="504">
          <cell r="H504">
            <v>1.09836483001709</v>
          </cell>
        </row>
        <row r="505">
          <cell r="F505">
            <v>0.57526308298111</v>
          </cell>
        </row>
        <row r="505">
          <cell r="H505">
            <v>1.09730303287506</v>
          </cell>
        </row>
        <row r="525">
          <cell r="F525">
            <v>0</v>
          </cell>
        </row>
        <row r="525">
          <cell r="H525">
            <v>0</v>
          </cell>
        </row>
        <row r="528">
          <cell r="F528">
            <v>0</v>
          </cell>
        </row>
        <row r="528">
          <cell r="H528">
            <v>0</v>
          </cell>
        </row>
      </sheetData>
    </sheetDataSet>
  </externalBook>
</externalLink>
</file>

<file path=xl/externalLinks/externalLink90.xml><?xml version="1.0" encoding="utf-8"?>
<externalLink xmlns="http://schemas.openxmlformats.org/spreadsheetml/2006/main">
  <externalBook xmlns:r="http://schemas.openxmlformats.org/officeDocument/2006/relationships" r:id="rId1">
    <sheetNames>
      <sheetName val="Tax on Production and Imports M"/>
    </sheetNames>
    <sheetDataSet>
      <sheetData sheetId="0">
        <row r="60">
          <cell r="F60">
            <v>0.0399983488023281</v>
          </cell>
        </row>
        <row r="60">
          <cell r="H60">
            <v>9.30248165130615</v>
          </cell>
        </row>
        <row r="66">
          <cell r="F66">
            <v>0.0701259225606918</v>
          </cell>
        </row>
        <row r="66">
          <cell r="H66">
            <v>19.1006927490234</v>
          </cell>
        </row>
        <row r="397">
          <cell r="F397">
            <v>0.246805623173714</v>
          </cell>
        </row>
        <row r="397">
          <cell r="H397">
            <v>1.05840981006622</v>
          </cell>
        </row>
        <row r="407">
          <cell r="F407">
            <v>0.0557349473237991</v>
          </cell>
        </row>
        <row r="407">
          <cell r="H407">
            <v>1.29094898700714</v>
          </cell>
        </row>
        <row r="408">
          <cell r="F408">
            <v>0.0323507785797119</v>
          </cell>
        </row>
        <row r="408">
          <cell r="H408">
            <v>1.81498575210571</v>
          </cell>
        </row>
        <row r="501">
          <cell r="F501">
            <v>0.0384143218398094</v>
          </cell>
        </row>
        <row r="501">
          <cell r="H501">
            <v>1.58509480953217</v>
          </cell>
        </row>
        <row r="503">
          <cell r="F503">
            <v>0.0309772342443466</v>
          </cell>
        </row>
        <row r="503">
          <cell r="H503">
            <v>2.27893567085266</v>
          </cell>
        </row>
        <row r="504">
          <cell r="F504">
            <v>0.0267470479011536</v>
          </cell>
        </row>
        <row r="504">
          <cell r="H504">
            <v>1.90350461006165</v>
          </cell>
        </row>
        <row r="505">
          <cell r="F505">
            <v>0.0214270558208227</v>
          </cell>
        </row>
        <row r="505">
          <cell r="H505">
            <v>2.01531052589417</v>
          </cell>
        </row>
        <row r="525">
          <cell r="F525">
            <v>0</v>
          </cell>
        </row>
        <row r="525">
          <cell r="H525">
            <v>0</v>
          </cell>
        </row>
        <row r="528">
          <cell r="F528">
            <v>-0.0174167975783348</v>
          </cell>
        </row>
        <row r="528">
          <cell r="H528">
            <v>0</v>
          </cell>
        </row>
      </sheetData>
    </sheetDataSet>
  </externalBook>
</externalLink>
</file>

<file path=xl/externalLinks/externalLink91.xml><?xml version="1.0" encoding="utf-8"?>
<externalLink xmlns="http://schemas.openxmlformats.org/spreadsheetml/2006/main">
  <externalBook xmlns:r="http://schemas.openxmlformats.org/officeDocument/2006/relationships" r:id="rId1">
    <sheetNames>
      <sheetName val="Output Multipliers"/>
    </sheetNames>
    <sheetDataSet>
      <sheetData sheetId="0">
        <row r="60">
          <cell r="F60">
            <v>1.09939122200012</v>
          </cell>
        </row>
        <row r="66">
          <cell r="F66">
            <v>1.07671272754669</v>
          </cell>
        </row>
        <row r="397">
          <cell r="F397">
            <v>1.23622953891754</v>
          </cell>
        </row>
        <row r="407">
          <cell r="F407">
            <v>1.12914597988129</v>
          </cell>
        </row>
        <row r="408">
          <cell r="F408">
            <v>1.15117144584656</v>
          </cell>
        </row>
        <row r="501">
          <cell r="F501">
            <v>1.11089980602264</v>
          </cell>
        </row>
        <row r="503">
          <cell r="F503">
            <v>0</v>
          </cell>
        </row>
        <row r="504">
          <cell r="F504">
            <v>1.08151841163635</v>
          </cell>
        </row>
        <row r="505">
          <cell r="F505">
            <v>1.08260190486908</v>
          </cell>
        </row>
        <row r="525">
          <cell r="F525">
            <v>0</v>
          </cell>
        </row>
        <row r="528">
          <cell r="F528">
            <v>0</v>
          </cell>
        </row>
      </sheetData>
    </sheetDataSet>
  </externalBook>
</externalLink>
</file>

<file path=xl/externalLinks/externalLink92.xml><?xml version="1.0" encoding="utf-8"?>
<externalLink xmlns="http://schemas.openxmlformats.org/spreadsheetml/2006/main">
  <externalBook xmlns:r="http://schemas.openxmlformats.org/officeDocument/2006/relationships" r:id="rId1">
    <sheetNames>
      <sheetName val="Employment Multipliers"/>
    </sheetNames>
    <sheetDataSet>
      <sheetData sheetId="0">
        <row r="60">
          <cell r="F60">
            <v>6.42288398742676</v>
          </cell>
        </row>
        <row r="60">
          <cell r="H60">
            <v>1.09856247901917</v>
          </cell>
        </row>
        <row r="66">
          <cell r="F66">
            <v>6.02945232391357</v>
          </cell>
        </row>
        <row r="66">
          <cell r="H66">
            <v>1.07461977005005</v>
          </cell>
        </row>
        <row r="397">
          <cell r="F397">
            <v>7.60200595855713</v>
          </cell>
        </row>
        <row r="397">
          <cell r="H397">
            <v>1.40359687805176</v>
          </cell>
        </row>
        <row r="407">
          <cell r="F407">
            <v>16.1869869232178</v>
          </cell>
        </row>
        <row r="407">
          <cell r="H407">
            <v>1.04140758514404</v>
          </cell>
        </row>
        <row r="408">
          <cell r="F408">
            <v>52.7032241821289</v>
          </cell>
        </row>
        <row r="408">
          <cell r="H408">
            <v>1.01507985591888</v>
          </cell>
        </row>
        <row r="501">
          <cell r="F501">
            <v>15.0905227661133</v>
          </cell>
        </row>
        <row r="501">
          <cell r="H501">
            <v>1.04065477848053</v>
          </cell>
        </row>
        <row r="503">
          <cell r="F503">
            <v>0</v>
          </cell>
        </row>
        <row r="503">
          <cell r="H503">
            <v>0</v>
          </cell>
        </row>
        <row r="504">
          <cell r="F504">
            <v>15.0049457550049</v>
          </cell>
        </row>
        <row r="504">
          <cell r="H504">
            <v>1.02564096450806</v>
          </cell>
        </row>
        <row r="505">
          <cell r="F505">
            <v>8.04316234588623</v>
          </cell>
        </row>
        <row r="505">
          <cell r="H505">
            <v>1.05083751678467</v>
          </cell>
        </row>
        <row r="525">
          <cell r="F525">
            <v>0</v>
          </cell>
        </row>
        <row r="525">
          <cell r="H525">
            <v>0</v>
          </cell>
        </row>
        <row r="528">
          <cell r="F528">
            <v>0</v>
          </cell>
        </row>
        <row r="528">
          <cell r="H528">
            <v>0</v>
          </cell>
        </row>
      </sheetData>
    </sheetDataSet>
  </externalBook>
</externalLink>
</file>

<file path=xl/externalLinks/externalLink93.xml><?xml version="1.0" encoding="utf-8"?>
<externalLink xmlns="http://schemas.openxmlformats.org/spreadsheetml/2006/main">
  <externalBook xmlns:r="http://schemas.openxmlformats.org/officeDocument/2006/relationships" r:id="rId1">
    <sheetNames>
      <sheetName val="Total Value Added Multipliers"/>
    </sheetNames>
    <sheetDataSet>
      <sheetData sheetId="0">
        <row r="60">
          <cell r="F60">
            <v>0.501246452331543</v>
          </cell>
        </row>
        <row r="60">
          <cell r="H60">
            <v>1.14087212085724</v>
          </cell>
        </row>
        <row r="66">
          <cell r="F66">
            <v>0.450790375471115</v>
          </cell>
        </row>
        <row r="66">
          <cell r="H66">
            <v>1.11800217628479</v>
          </cell>
        </row>
        <row r="397">
          <cell r="F397">
            <v>0.770503997802734</v>
          </cell>
        </row>
        <row r="397">
          <cell r="H397">
            <v>1.34505248069763</v>
          </cell>
        </row>
        <row r="407">
          <cell r="F407">
            <v>0.671372711658478</v>
          </cell>
        </row>
        <row r="407">
          <cell r="H407">
            <v>1.14683437347412</v>
          </cell>
        </row>
        <row r="408">
          <cell r="F408">
            <v>0.37015974521637</v>
          </cell>
        </row>
        <row r="408">
          <cell r="H408">
            <v>1.35681843757629</v>
          </cell>
        </row>
        <row r="501">
          <cell r="F501">
            <v>0.561507225036621</v>
          </cell>
        </row>
        <row r="501">
          <cell r="H501">
            <v>1.12821209430695</v>
          </cell>
        </row>
        <row r="503">
          <cell r="F503">
            <v>0</v>
          </cell>
        </row>
        <row r="503">
          <cell r="H503">
            <v>0</v>
          </cell>
        </row>
        <row r="504">
          <cell r="F504">
            <v>0.752492129802704</v>
          </cell>
        </row>
        <row r="504">
          <cell r="H504">
            <v>1.07372641563416</v>
          </cell>
        </row>
        <row r="505">
          <cell r="F505">
            <v>0.730616331100464</v>
          </cell>
        </row>
        <row r="505">
          <cell r="H505">
            <v>1.07495617866516</v>
          </cell>
        </row>
        <row r="525">
          <cell r="F525">
            <v>0</v>
          </cell>
        </row>
        <row r="525">
          <cell r="H525">
            <v>0</v>
          </cell>
        </row>
        <row r="528">
          <cell r="F528">
            <v>0</v>
          </cell>
        </row>
        <row r="528">
          <cell r="H528">
            <v>0</v>
          </cell>
        </row>
      </sheetData>
    </sheetDataSet>
  </externalBook>
</externalLink>
</file>

<file path=xl/externalLinks/externalLink94.xml><?xml version="1.0" encoding="utf-8"?>
<externalLink xmlns="http://schemas.openxmlformats.org/spreadsheetml/2006/main">
  <externalBook xmlns:r="http://schemas.openxmlformats.org/officeDocument/2006/relationships" r:id="rId1">
    <sheetNames>
      <sheetName val="Labor Income Multipliers"/>
    </sheetNames>
    <sheetDataSet>
      <sheetData sheetId="0">
        <row r="60">
          <cell r="F60">
            <v>0.45598715543747</v>
          </cell>
        </row>
        <row r="60">
          <cell r="H60">
            <v>1.06945729255676</v>
          </cell>
        </row>
        <row r="66">
          <cell r="F66">
            <v>0.41760841012001</v>
          </cell>
        </row>
        <row r="66">
          <cell r="H66">
            <v>1.05070734024048</v>
          </cell>
        </row>
        <row r="397">
          <cell r="F397">
            <v>0.251397401094437</v>
          </cell>
        </row>
        <row r="397">
          <cell r="H397">
            <v>2.99257206916809</v>
          </cell>
        </row>
        <row r="407">
          <cell r="F407">
            <v>0.516279935836792</v>
          </cell>
        </row>
        <row r="407">
          <cell r="H407">
            <v>1.11362445354462</v>
          </cell>
        </row>
        <row r="408">
          <cell r="F408">
            <v>0.38027885556221</v>
          </cell>
        </row>
        <row r="408">
          <cell r="H408">
            <v>1.18190515041351</v>
          </cell>
        </row>
        <row r="501">
          <cell r="F501">
            <v>0.310945510864258</v>
          </cell>
        </row>
        <row r="501">
          <cell r="H501">
            <v>1.12981927394867</v>
          </cell>
        </row>
        <row r="503">
          <cell r="F503">
            <v>0</v>
          </cell>
        </row>
        <row r="503">
          <cell r="H503">
            <v>0</v>
          </cell>
        </row>
        <row r="504">
          <cell r="F504">
            <v>0.545452475547791</v>
          </cell>
        </row>
        <row r="504">
          <cell r="H504">
            <v>1.04327261447907</v>
          </cell>
        </row>
        <row r="505">
          <cell r="F505">
            <v>0.638333678245544</v>
          </cell>
        </row>
        <row r="505">
          <cell r="H505">
            <v>1.03301393985748</v>
          </cell>
        </row>
        <row r="525">
          <cell r="F525">
            <v>0</v>
          </cell>
        </row>
        <row r="525">
          <cell r="H525">
            <v>0</v>
          </cell>
        </row>
        <row r="528">
          <cell r="F528">
            <v>0</v>
          </cell>
        </row>
        <row r="528">
          <cell r="H528">
            <v>0</v>
          </cell>
        </row>
      </sheetData>
    </sheetDataSet>
  </externalBook>
</externalLink>
</file>

<file path=xl/externalLinks/externalLink95.xml><?xml version="1.0" encoding="utf-8"?>
<externalLink xmlns="http://schemas.openxmlformats.org/spreadsheetml/2006/main">
  <externalBook xmlns:r="http://schemas.openxmlformats.org/officeDocument/2006/relationships" r:id="rId1">
    <sheetNames>
      <sheetName val="Tax on Production and Imports M"/>
    </sheetNames>
    <sheetDataSet>
      <sheetData sheetId="0">
        <row r="60">
          <cell r="F60">
            <v>0.0106465807184577</v>
          </cell>
        </row>
        <row r="60">
          <cell r="H60">
            <v>1.69270873069763</v>
          </cell>
        </row>
        <row r="66">
          <cell r="F66">
            <v>0.00872301124036312</v>
          </cell>
        </row>
        <row r="66">
          <cell r="H66">
            <v>1.72040271759033</v>
          </cell>
        </row>
        <row r="397">
          <cell r="F397">
            <v>0.337852597236633</v>
          </cell>
        </row>
        <row r="397">
          <cell r="H397">
            <v>1.00990259647369</v>
          </cell>
        </row>
        <row r="407">
          <cell r="F407">
            <v>0.051613837480545</v>
          </cell>
        </row>
        <row r="407">
          <cell r="H407">
            <v>1.10085761547089</v>
          </cell>
        </row>
        <row r="408">
          <cell r="F408">
            <v>0.0594468750059605</v>
          </cell>
        </row>
        <row r="408">
          <cell r="H408">
            <v>1.09393012523651</v>
          </cell>
        </row>
        <row r="501">
          <cell r="F501">
            <v>0.0381705611944199</v>
          </cell>
        </row>
        <row r="501">
          <cell r="H501">
            <v>1.11633682250977</v>
          </cell>
        </row>
        <row r="503">
          <cell r="F503">
            <v>0</v>
          </cell>
        </row>
        <row r="503">
          <cell r="H503">
            <v>0</v>
          </cell>
        </row>
        <row r="504">
          <cell r="F504">
            <v>0.0166058000177145</v>
          </cell>
        </row>
        <row r="504">
          <cell r="H504">
            <v>1.34113168716431</v>
          </cell>
        </row>
        <row r="505">
          <cell r="F505">
            <v>0.013820081949234</v>
          </cell>
        </row>
        <row r="505">
          <cell r="H505">
            <v>1.4979989528656</v>
          </cell>
        </row>
        <row r="525">
          <cell r="F525">
            <v>0</v>
          </cell>
        </row>
        <row r="525">
          <cell r="H525">
            <v>0</v>
          </cell>
        </row>
        <row r="528">
          <cell r="F528">
            <v>0</v>
          </cell>
        </row>
        <row r="528">
          <cell r="H528">
            <v>0</v>
          </cell>
        </row>
      </sheetData>
    </sheetDataSet>
  </externalBook>
</externalLink>
</file>

<file path=xl/externalLinks/externalLink96.xml><?xml version="1.0" encoding="utf-8"?>
<externalLink xmlns="http://schemas.openxmlformats.org/spreadsheetml/2006/main">
  <externalBook xmlns:r="http://schemas.openxmlformats.org/officeDocument/2006/relationships" r:id="rId1">
    <sheetNames>
      <sheetName val="Output Multipliers"/>
    </sheetNames>
    <sheetDataSet>
      <sheetData sheetId="0">
        <row r="60">
          <cell r="F60">
            <v>1.2527779340744</v>
          </cell>
        </row>
        <row r="66">
          <cell r="F66">
            <v>1.26385939121246</v>
          </cell>
        </row>
        <row r="397">
          <cell r="F397">
            <v>1.39793944358826</v>
          </cell>
        </row>
        <row r="407">
          <cell r="F407">
            <v>1.33416903018951</v>
          </cell>
        </row>
        <row r="408">
          <cell r="F408">
            <v>1.37621140480042</v>
          </cell>
        </row>
        <row r="501">
          <cell r="F501">
            <v>1.32304298877716</v>
          </cell>
        </row>
        <row r="503">
          <cell r="F503">
            <v>1.24555063247681</v>
          </cell>
        </row>
        <row r="504">
          <cell r="F504">
            <v>1.22720181941986</v>
          </cell>
        </row>
        <row r="505">
          <cell r="F505">
            <v>1.2024701833725</v>
          </cell>
        </row>
        <row r="525">
          <cell r="F525">
            <v>1.28927206993103</v>
          </cell>
        </row>
        <row r="528">
          <cell r="F528">
            <v>0</v>
          </cell>
        </row>
      </sheetData>
    </sheetDataSet>
  </externalBook>
</externalLink>
</file>

<file path=xl/externalLinks/externalLink97.xml><?xml version="1.0" encoding="utf-8"?>
<externalLink xmlns="http://schemas.openxmlformats.org/spreadsheetml/2006/main">
  <externalBook xmlns:r="http://schemas.openxmlformats.org/officeDocument/2006/relationships" r:id="rId1">
    <sheetNames>
      <sheetName val="Employment Multipliers"/>
    </sheetNames>
    <sheetDataSet>
      <sheetData sheetId="0">
        <row r="60">
          <cell r="F60">
            <v>9.80545425415039</v>
          </cell>
        </row>
        <row r="60">
          <cell r="H60">
            <v>1.36822021007538</v>
          </cell>
        </row>
        <row r="66">
          <cell r="F66">
            <v>9.43222999572754</v>
          </cell>
        </row>
        <row r="66">
          <cell r="H66">
            <v>1.44546115398407</v>
          </cell>
        </row>
        <row r="397">
          <cell r="F397">
            <v>8.17221546173096</v>
          </cell>
        </row>
        <row r="397">
          <cell r="H397">
            <v>1.77829420566559</v>
          </cell>
        </row>
        <row r="407">
          <cell r="F407">
            <v>20.540189743042</v>
          </cell>
        </row>
        <row r="407">
          <cell r="H407">
            <v>1.14024245738983</v>
          </cell>
        </row>
        <row r="408">
          <cell r="F408">
            <v>46.8118400573731</v>
          </cell>
        </row>
        <row r="408">
          <cell r="H408">
            <v>1.06802701950073</v>
          </cell>
        </row>
        <row r="501">
          <cell r="F501">
            <v>18.9760932922363</v>
          </cell>
        </row>
        <row r="501">
          <cell r="H501">
            <v>1.19673728942871</v>
          </cell>
        </row>
        <row r="503">
          <cell r="F503">
            <v>25.6246681213379</v>
          </cell>
        </row>
        <row r="503">
          <cell r="H503">
            <v>1.08946895599365</v>
          </cell>
        </row>
        <row r="504">
          <cell r="F504">
            <v>18.708309173584</v>
          </cell>
        </row>
        <row r="504">
          <cell r="H504">
            <v>1.11733043193817</v>
          </cell>
        </row>
        <row r="505">
          <cell r="F505">
            <v>16.0525989532471</v>
          </cell>
        </row>
        <row r="505">
          <cell r="H505">
            <v>1.12370979785919</v>
          </cell>
        </row>
        <row r="525">
          <cell r="F525">
            <v>8.01657485961914</v>
          </cell>
        </row>
        <row r="525">
          <cell r="H525">
            <v>1.40407228469849</v>
          </cell>
        </row>
        <row r="528">
          <cell r="F528">
            <v>0</v>
          </cell>
        </row>
        <row r="528">
          <cell r="H528">
            <v>0</v>
          </cell>
        </row>
      </sheetData>
    </sheetDataSet>
  </externalBook>
</externalLink>
</file>

<file path=xl/externalLinks/externalLink98.xml><?xml version="1.0" encoding="utf-8"?>
<externalLink xmlns="http://schemas.openxmlformats.org/spreadsheetml/2006/main">
  <externalBook xmlns:r="http://schemas.openxmlformats.org/officeDocument/2006/relationships" r:id="rId1">
    <sheetNames>
      <sheetName val="Total Value Added Multipliers"/>
    </sheetNames>
    <sheetDataSet>
      <sheetData sheetId="0">
        <row r="60">
          <cell r="F60">
            <v>0.450599551200867</v>
          </cell>
        </row>
        <row r="60">
          <cell r="H60">
            <v>1.44062435626984</v>
          </cell>
        </row>
        <row r="66">
          <cell r="F66">
            <v>0.447375655174255</v>
          </cell>
        </row>
        <row r="66">
          <cell r="H66">
            <v>1.46236765384674</v>
          </cell>
        </row>
        <row r="397">
          <cell r="F397">
            <v>0.908285617828369</v>
          </cell>
        </row>
        <row r="397">
          <cell r="H397">
            <v>1.42463088035584</v>
          </cell>
        </row>
        <row r="407">
          <cell r="F407">
            <v>0.713184654712677</v>
          </cell>
        </row>
        <row r="407">
          <cell r="H407">
            <v>1.37278068065643</v>
          </cell>
        </row>
        <row r="408">
          <cell r="F408">
            <v>0.596898436546326</v>
          </cell>
        </row>
        <row r="408">
          <cell r="H408">
            <v>1.54587829113007</v>
          </cell>
        </row>
        <row r="501">
          <cell r="F501">
            <v>0.607762753963471</v>
          </cell>
        </row>
        <row r="501">
          <cell r="H501">
            <v>1.34836149215698</v>
          </cell>
        </row>
        <row r="503">
          <cell r="F503">
            <v>0.589024066925049</v>
          </cell>
        </row>
        <row r="503">
          <cell r="H503">
            <v>1.29430365562439</v>
          </cell>
        </row>
        <row r="504">
          <cell r="F504">
            <v>0.78249990940094</v>
          </cell>
        </row>
        <row r="504">
          <cell r="H504">
            <v>1.1899448633194</v>
          </cell>
        </row>
        <row r="505">
          <cell r="F505">
            <v>0.513510763645172</v>
          </cell>
        </row>
        <row r="505">
          <cell r="H505">
            <v>1.2769318819046</v>
          </cell>
        </row>
        <row r="525">
          <cell r="F525">
            <v>0.766052722930908</v>
          </cell>
        </row>
        <row r="525">
          <cell r="H525">
            <v>1.22194647789001</v>
          </cell>
        </row>
        <row r="528">
          <cell r="F528">
            <v>0</v>
          </cell>
        </row>
        <row r="528">
          <cell r="H528">
            <v>0</v>
          </cell>
        </row>
      </sheetData>
    </sheetDataSet>
  </externalBook>
</externalLink>
</file>

<file path=xl/externalLinks/externalLink99.xml><?xml version="1.0" encoding="utf-8"?>
<externalLink xmlns="http://schemas.openxmlformats.org/spreadsheetml/2006/main">
  <externalBook xmlns:r="http://schemas.openxmlformats.org/officeDocument/2006/relationships" r:id="rId1">
    <sheetNames>
      <sheetName val="Labor Income Multipliers"/>
    </sheetNames>
    <sheetDataSet>
      <sheetData sheetId="0">
        <row r="60">
          <cell r="F60">
            <v>0.366076439619064</v>
          </cell>
        </row>
        <row r="60">
          <cell r="H60">
            <v>1.23312532901764</v>
          </cell>
        </row>
        <row r="66">
          <cell r="F66">
            <v>0.376479655504227</v>
          </cell>
        </row>
        <row r="66">
          <cell r="H66">
            <v>1.25815653800964</v>
          </cell>
        </row>
        <row r="397">
          <cell r="F397">
            <v>0.406775891780853</v>
          </cell>
        </row>
        <row r="397">
          <cell r="H397">
            <v>1.82588636875153</v>
          </cell>
        </row>
        <row r="407">
          <cell r="F407">
            <v>0.483386427164078</v>
          </cell>
        </row>
        <row r="407">
          <cell r="H407">
            <v>1.27762794494629</v>
          </cell>
        </row>
        <row r="408">
          <cell r="F408">
            <v>0.536383509635925</v>
          </cell>
        </row>
        <row r="408">
          <cell r="H408">
            <v>1.2548930644989</v>
          </cell>
        </row>
        <row r="501">
          <cell r="F501">
            <v>0.309295237064362</v>
          </cell>
        </row>
        <row r="501">
          <cell r="H501">
            <v>1.49083006381989</v>
          </cell>
        </row>
        <row r="503">
          <cell r="F503">
            <v>0.492312848567963</v>
          </cell>
        </row>
        <row r="503">
          <cell r="H503">
            <v>1.16613328456879</v>
          </cell>
        </row>
        <row r="504">
          <cell r="F504">
            <v>0.517234623432159</v>
          </cell>
        </row>
        <row r="504">
          <cell r="H504">
            <v>1.13958585262299</v>
          </cell>
        </row>
        <row r="505">
          <cell r="F505">
            <v>0.346433520317078</v>
          </cell>
        </row>
        <row r="505">
          <cell r="H505">
            <v>1.20742785930634</v>
          </cell>
        </row>
        <row r="525">
          <cell r="F525">
            <v>0.733501970767975</v>
          </cell>
        </row>
        <row r="525">
          <cell r="H525">
            <v>1.10688638687134</v>
          </cell>
        </row>
        <row r="528">
          <cell r="F528">
            <v>0</v>
          </cell>
        </row>
        <row r="528">
          <cell r="H528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7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2.75" zeroHeight="false" outlineLevelRow="0" outlineLevelCol="0"/>
  <cols>
    <col collapsed="false" customWidth="true" hidden="false" outlineLevel="0" max="1" min="1" style="0" width="3.71"/>
    <col collapsed="false" customWidth="true" hidden="false" outlineLevel="0" max="2" min="2" style="0" width="31.71"/>
    <col collapsed="false" customWidth="true" hidden="false" outlineLevel="0" max="3" min="3" style="0" width="8.57"/>
    <col collapsed="false" customWidth="true" hidden="false" outlineLevel="0" max="4" min="4" style="1" width="11"/>
    <col collapsed="false" customWidth="true" hidden="false" outlineLevel="0" max="6" min="5" style="1" width="3.71"/>
    <col collapsed="false" customWidth="true" hidden="false" outlineLevel="0" max="7" min="7" style="0" width="11.14"/>
    <col collapsed="false" customWidth="true" hidden="false" outlineLevel="0" max="8" min="8" style="0" width="14.57"/>
    <col collapsed="false" customWidth="true" hidden="false" outlineLevel="0" max="9" min="9" style="0" width="18"/>
    <col collapsed="false" customWidth="true" hidden="false" outlineLevel="0" max="10" min="10" style="1" width="11"/>
  </cols>
  <sheetData>
    <row r="1" customFormat="false" ht="12.75" hidden="false" customHeight="fals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customFormat="false" ht="12.75" hidden="false" customHeight="fals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</row>
    <row r="3" customFormat="false" ht="12.75" hidden="false" customHeight="false" outlineLevel="0" collapsed="false">
      <c r="A3" s="3" t="n">
        <f aca="true">TODAY()</f>
        <v>45201</v>
      </c>
      <c r="B3" s="3"/>
      <c r="C3" s="3"/>
      <c r="D3" s="3"/>
      <c r="E3" s="3"/>
      <c r="F3" s="3"/>
      <c r="G3" s="3"/>
      <c r="H3" s="3"/>
      <c r="I3" s="3"/>
      <c r="J3" s="3"/>
    </row>
    <row r="4" customFormat="false" ht="12.75" hidden="false" customHeight="false" outlineLevel="0" collapsed="false">
      <c r="A4" s="4"/>
      <c r="B4" s="4"/>
      <c r="C4" s="4"/>
      <c r="D4" s="4"/>
      <c r="E4" s="4"/>
      <c r="F4" s="4"/>
      <c r="G4" s="4"/>
      <c r="H4" s="4"/>
      <c r="I4" s="4"/>
      <c r="J4" s="4"/>
    </row>
    <row r="5" customFormat="false" ht="13.5" hidden="false" customHeight="false" outlineLevel="0" collapsed="false">
      <c r="A5" s="5" t="s">
        <v>2</v>
      </c>
      <c r="B5" s="5"/>
      <c r="C5" s="5"/>
      <c r="D5" s="5"/>
      <c r="E5" s="5"/>
      <c r="F5" s="5"/>
      <c r="G5" s="5"/>
      <c r="H5" s="5"/>
      <c r="I5" s="5"/>
      <c r="J5" s="5"/>
    </row>
    <row r="6" customFormat="false" ht="27" hidden="false" customHeight="true" outlineLevel="0" collapsed="false">
      <c r="A6" s="6"/>
      <c r="B6" s="6"/>
      <c r="C6" s="6"/>
      <c r="D6" s="7" t="s">
        <v>3</v>
      </c>
      <c r="E6" s="7"/>
      <c r="F6" s="8" t="s">
        <v>4</v>
      </c>
      <c r="G6" s="8"/>
      <c r="H6" s="7" t="s">
        <v>5</v>
      </c>
    </row>
    <row r="7" customFormat="false" ht="12.75" hidden="false" customHeight="false" outlineLevel="0" collapsed="false">
      <c r="A7" s="0" t="s">
        <v>6</v>
      </c>
      <c r="D7" s="9" t="n">
        <f aca="false">'Model Sheet 4'!AI42</f>
        <v>69250941.4715</v>
      </c>
      <c r="E7" s="9"/>
      <c r="F7" s="9" t="n">
        <f aca="false">'Model Sheet 4'!AJ42</f>
        <v>53618316</v>
      </c>
      <c r="G7" s="9"/>
      <c r="H7" s="10" t="n">
        <f aca="false">'Model Sheet 4'!AK42</f>
        <v>54618816.3076564</v>
      </c>
    </row>
    <row r="8" customFormat="false" ht="12.75" hidden="false" customHeight="false" outlineLevel="0" collapsed="false">
      <c r="A8" s="0" t="s">
        <v>7</v>
      </c>
      <c r="D8" s="11" t="n">
        <f aca="false">'Model Sheet 4'!AK73</f>
        <v>889</v>
      </c>
      <c r="E8" s="11"/>
      <c r="F8" s="11" t="n">
        <f aca="false">'Model Sheet 4'!AL73</f>
        <v>681</v>
      </c>
      <c r="G8" s="11"/>
      <c r="H8" s="0" t="n">
        <f aca="false">'Model Sheet 4'!AM73</f>
        <v>600</v>
      </c>
    </row>
    <row r="9" customFormat="false" ht="13.5" hidden="false" customHeight="false" outlineLevel="0" collapsed="false">
      <c r="A9" s="12" t="s">
        <v>8</v>
      </c>
      <c r="B9" s="12"/>
      <c r="C9" s="12"/>
      <c r="D9" s="13" t="n">
        <f aca="false">'Model Sheet 4'!AK113*1000000</f>
        <v>20309900.0006914</v>
      </c>
      <c r="E9" s="13"/>
      <c r="F9" s="13" t="n">
        <f aca="false">'Model Sheet 4'!AL113*1000000</f>
        <v>17674799.9936342</v>
      </c>
      <c r="G9" s="13"/>
      <c r="H9" s="14" t="n">
        <f aca="false">'Model Sheet 4'!AM113*1000000</f>
        <v>17259299.993515</v>
      </c>
    </row>
    <row r="10" customFormat="false" ht="14.25" hidden="false" customHeight="false" outlineLevel="0" collapsed="false"/>
    <row r="11" customFormat="false" ht="14.25" hidden="false" customHeight="false" outlineLevel="0" collapsed="false">
      <c r="A11" s="15" t="s">
        <v>9</v>
      </c>
      <c r="B11" s="16"/>
      <c r="C11" s="16"/>
      <c r="D11" s="16"/>
      <c r="E11" s="17"/>
      <c r="F11" s="15" t="s">
        <v>10</v>
      </c>
      <c r="G11" s="15"/>
      <c r="H11" s="16"/>
      <c r="I11" s="16"/>
      <c r="J11" s="16"/>
    </row>
    <row r="12" customFormat="false" ht="13.5" hidden="false" customHeight="false" outlineLevel="0" collapsed="false">
      <c r="A12" s="18" t="s">
        <v>11</v>
      </c>
      <c r="D12" s="19" t="n">
        <f aca="false">'Model Sheet 3'!$AG$26</f>
        <v>740000</v>
      </c>
      <c r="E12" s="19"/>
      <c r="F12" s="18" t="s">
        <v>12</v>
      </c>
      <c r="G12" s="18"/>
      <c r="J12" s="20" t="n">
        <f aca="false">'Model Sheet 3'!AL$46</f>
        <v>451000</v>
      </c>
    </row>
    <row r="13" customFormat="false" ht="12.75" hidden="false" customHeight="false" outlineLevel="0" collapsed="false">
      <c r="A13" s="18" t="s">
        <v>13</v>
      </c>
      <c r="D13" s="21" t="n">
        <f aca="false">'Model Sheet 3'!$AG$29+'Model Sheet 3'!$AG$30</f>
        <v>175000</v>
      </c>
      <c r="E13" s="21"/>
      <c r="F13" s="22" t="s">
        <v>14</v>
      </c>
      <c r="G13" s="22"/>
      <c r="J13" s="20" t="n">
        <f aca="false">'Model Sheet 3'!AL$47</f>
        <v>100000</v>
      </c>
    </row>
    <row r="14" customFormat="false" ht="12.75" hidden="false" customHeight="false" outlineLevel="0" collapsed="false">
      <c r="A14" s="18" t="s">
        <v>14</v>
      </c>
      <c r="D14" s="21" t="n">
        <f aca="false">SUM('Model Sheet 3'!$AG$36:$AG$37)</f>
        <v>215000</v>
      </c>
      <c r="E14" s="21"/>
      <c r="F14" s="22" t="s">
        <v>15</v>
      </c>
      <c r="G14" s="22"/>
      <c r="J14" s="20" t="n">
        <f aca="false">'Model Sheet 3'!AL$48</f>
        <v>130000</v>
      </c>
    </row>
    <row r="15" customFormat="false" ht="12.75" hidden="false" customHeight="false" outlineLevel="0" collapsed="false">
      <c r="A15" s="18" t="s">
        <v>16</v>
      </c>
      <c r="D15" s="21" t="n">
        <f aca="false">SUM('Model Sheet 3'!$AG$38:$AG$39)</f>
        <v>165000</v>
      </c>
      <c r="E15" s="21"/>
      <c r="F15" s="22" t="s">
        <v>17</v>
      </c>
      <c r="G15" s="22"/>
      <c r="J15" s="20" t="n">
        <f aca="false">'Model Sheet 3'!AL$49</f>
        <v>285000</v>
      </c>
    </row>
    <row r="16" customFormat="false" ht="12.75" hidden="false" customHeight="false" outlineLevel="0" collapsed="false">
      <c r="A16" s="18" t="s">
        <v>18</v>
      </c>
      <c r="D16" s="21" t="n">
        <f aca="false">'Model Sheet 3'!$AG$31</f>
        <v>750000</v>
      </c>
      <c r="E16" s="21"/>
      <c r="F16" s="22" t="s">
        <v>19</v>
      </c>
      <c r="G16" s="22"/>
      <c r="J16" s="20" t="n">
        <f aca="false">'Model Sheet 3'!AL$50</f>
        <v>119000</v>
      </c>
    </row>
    <row r="17" customFormat="false" ht="12.75" hidden="false" customHeight="false" outlineLevel="0" collapsed="false">
      <c r="A17" s="18" t="s">
        <v>20</v>
      </c>
      <c r="D17" s="21" t="n">
        <f aca="false">'Model Sheet 3'!$AG$32+'Model Sheet 3'!$AG$40</f>
        <v>75000</v>
      </c>
      <c r="E17" s="21"/>
      <c r="F17" s="22" t="s">
        <v>21</v>
      </c>
      <c r="G17" s="22"/>
      <c r="J17" s="20" t="n">
        <f aca="false">'Model Sheet 3'!AL$51</f>
        <v>100000</v>
      </c>
    </row>
    <row r="18" customFormat="false" ht="12.75" hidden="false" customHeight="false" outlineLevel="0" collapsed="false">
      <c r="F18" s="18" t="s">
        <v>22</v>
      </c>
      <c r="G18" s="18"/>
      <c r="J18" s="20" t="n">
        <f aca="false">ROUND(('Model Sheet 3'!AG$82/1000),0)*1000</f>
        <v>24000</v>
      </c>
    </row>
    <row r="19" customFormat="false" ht="12.75" hidden="false" customHeight="false" outlineLevel="0" collapsed="false">
      <c r="F19" s="18" t="s">
        <v>23</v>
      </c>
      <c r="G19" s="18"/>
      <c r="J19" s="20" t="n">
        <f aca="false">ROUND(('Model Sheet 3'!AG$74-'Model Sheet 3'!AG$73)/1000,0)*1000</f>
        <v>140000</v>
      </c>
    </row>
    <row r="20" customFormat="false" ht="12.75" hidden="false" customHeight="false" outlineLevel="0" collapsed="false">
      <c r="F20" s="23" t="s">
        <v>24</v>
      </c>
      <c r="G20" s="23"/>
      <c r="J20" s="20" t="n">
        <f aca="false">'Model Sheet 3'!AL$52</f>
        <v>238000</v>
      </c>
    </row>
    <row r="21" customFormat="false" ht="13.5" hidden="false" customHeight="false" outlineLevel="0" collapsed="false">
      <c r="A21" s="24" t="s">
        <v>25</v>
      </c>
      <c r="B21" s="25"/>
      <c r="C21" s="25"/>
      <c r="D21" s="26" t="n">
        <f aca="false">SUM(D12:D17)</f>
        <v>2120000</v>
      </c>
      <c r="E21" s="26"/>
      <c r="F21" s="27" t="s">
        <v>25</v>
      </c>
      <c r="G21" s="27"/>
      <c r="H21" s="25"/>
      <c r="I21" s="25"/>
      <c r="J21" s="28" t="n">
        <f aca="false">SUM(J14:J20)</f>
        <v>1036000</v>
      </c>
    </row>
    <row r="22" customFormat="false" ht="14.25" hidden="false" customHeight="false" outlineLevel="0" collapsed="false">
      <c r="E22" s="29"/>
      <c r="F22" s="29"/>
      <c r="G22" s="30"/>
    </row>
    <row r="23" customFormat="false" ht="25.5" hidden="false" customHeight="true" outlineLevel="0" collapsed="false">
      <c r="A23" s="31"/>
      <c r="B23" s="6"/>
      <c r="C23" s="6"/>
      <c r="D23" s="8" t="s">
        <v>4</v>
      </c>
      <c r="E23" s="8"/>
      <c r="F23" s="32" t="s">
        <v>5</v>
      </c>
      <c r="G23" s="32"/>
      <c r="H23" s="33"/>
    </row>
    <row r="24" customFormat="false" ht="12.75" hidden="false" customHeight="false" outlineLevel="0" collapsed="false">
      <c r="A24" s="34" t="s">
        <v>26</v>
      </c>
      <c r="D24" s="9"/>
      <c r="E24" s="9"/>
      <c r="F24" s="35"/>
      <c r="G24" s="35"/>
      <c r="H24" s="10"/>
    </row>
    <row r="25" customFormat="false" ht="12.75" hidden="false" customHeight="false" outlineLevel="0" collapsed="false">
      <c r="A25" s="36" t="s">
        <v>27</v>
      </c>
      <c r="D25" s="21" t="n">
        <f aca="false">'Model Sheet 3'!X38</f>
        <v>0</v>
      </c>
      <c r="E25" s="21"/>
      <c r="F25" s="21" t="n">
        <f aca="false">'Model Sheet 3'!X22</f>
        <v>915000</v>
      </c>
      <c r="G25" s="21"/>
      <c r="H25" s="10"/>
    </row>
    <row r="26" customFormat="false" ht="12.75" hidden="false" customHeight="false" outlineLevel="0" collapsed="false">
      <c r="A26" s="36" t="s">
        <v>28</v>
      </c>
      <c r="D26" s="21" t="n">
        <f aca="false">'Model Sheet 3'!X48-'Model Sheet 3'!X38</f>
        <v>0</v>
      </c>
      <c r="E26" s="21"/>
      <c r="F26" s="21" t="n">
        <f aca="false">'Model Sheet 3'!X32-'Model Sheet 3'!X22</f>
        <v>1357899.58</v>
      </c>
      <c r="G26" s="21"/>
      <c r="H26" s="10"/>
    </row>
    <row r="27" customFormat="false" ht="13.5" hidden="false" customHeight="false" outlineLevel="0" collapsed="false">
      <c r="A27" s="37" t="s">
        <v>29</v>
      </c>
      <c r="B27" s="38"/>
      <c r="C27" s="38"/>
      <c r="D27" s="39" t="n">
        <f aca="false">SUM(D25:D26)</f>
        <v>0</v>
      </c>
      <c r="E27" s="39"/>
      <c r="F27" s="39" t="n">
        <f aca="false">SUM(F25:F26)</f>
        <v>2272899.58</v>
      </c>
      <c r="G27" s="39"/>
      <c r="H27" s="10"/>
    </row>
    <row r="28" customFormat="false" ht="12.75" hidden="false" customHeight="false" outlineLevel="0" collapsed="false">
      <c r="A28" s="40" t="s">
        <v>30</v>
      </c>
      <c r="D28" s="21"/>
      <c r="E28" s="21"/>
      <c r="F28" s="41"/>
      <c r="G28" s="41"/>
      <c r="H28" s="10"/>
    </row>
    <row r="29" customFormat="false" ht="12.75" hidden="false" customHeight="false" outlineLevel="0" collapsed="false">
      <c r="A29" s="36" t="s">
        <v>31</v>
      </c>
      <c r="D29" s="21" t="n">
        <f aca="false">'Model Sheet 3'!AA36</f>
        <v>0</v>
      </c>
      <c r="E29" s="21"/>
      <c r="F29" s="21" t="n">
        <f aca="false">'Model Sheet 3'!AA20</f>
        <v>1487000</v>
      </c>
      <c r="G29" s="21"/>
      <c r="H29" s="10"/>
    </row>
    <row r="30" customFormat="false" ht="12.75" hidden="false" customHeight="false" outlineLevel="0" collapsed="false">
      <c r="A30" s="42" t="s">
        <v>32</v>
      </c>
      <c r="D30" s="43" t="n">
        <f aca="false">'Model Sheet 3'!AA42-'Model Sheet 3'!AA36</f>
        <v>0</v>
      </c>
      <c r="E30" s="43"/>
      <c r="F30" s="43" t="n">
        <f aca="false">'Model Sheet 3'!AA26+'Model Sheet 3'!AA27-'Model Sheet 3'!AA20</f>
        <v>437931.59068978</v>
      </c>
      <c r="G30" s="43"/>
      <c r="H30" s="20"/>
    </row>
    <row r="31" customFormat="false" ht="13.5" hidden="false" customHeight="false" outlineLevel="0" collapsed="false">
      <c r="A31" s="24" t="s">
        <v>33</v>
      </c>
      <c r="B31" s="25"/>
      <c r="C31" s="25"/>
      <c r="D31" s="26" t="n">
        <f aca="false">SUM(D29:D30)</f>
        <v>0</v>
      </c>
      <c r="E31" s="26"/>
      <c r="F31" s="26" t="n">
        <f aca="false">SUM(F29:G30)</f>
        <v>1924931.59068978</v>
      </c>
      <c r="G31" s="26"/>
      <c r="H31" s="20"/>
    </row>
    <row r="32" customFormat="false" ht="13.5" hidden="false" customHeight="false" outlineLevel="0" collapsed="false"/>
    <row r="33" customFormat="false" ht="13.5" hidden="false" customHeight="false" outlineLevel="0" collapsed="false">
      <c r="A33" s="5" t="s">
        <v>34</v>
      </c>
      <c r="B33" s="5"/>
      <c r="C33" s="5"/>
      <c r="D33" s="5"/>
      <c r="E33" s="5"/>
      <c r="F33" s="5"/>
      <c r="G33" s="5"/>
      <c r="H33" s="5"/>
      <c r="I33" s="5"/>
      <c r="J33" s="5"/>
    </row>
    <row r="34" customFormat="false" ht="13.5" hidden="false" customHeight="false" outlineLevel="0" collapsed="false">
      <c r="A34" s="44" t="s">
        <v>35</v>
      </c>
      <c r="B34" s="6"/>
      <c r="C34" s="6"/>
      <c r="D34" s="45"/>
      <c r="E34" s="45"/>
      <c r="F34" s="45"/>
      <c r="G34" s="6"/>
      <c r="H34" s="6"/>
      <c r="I34" s="6"/>
      <c r="J34" s="45"/>
    </row>
    <row r="35" customFormat="false" ht="38.25" hidden="false" customHeight="false" outlineLevel="0" collapsed="false">
      <c r="A35" s="46"/>
      <c r="B35" s="46"/>
      <c r="C35" s="47" t="s">
        <v>36</v>
      </c>
      <c r="D35" s="48" t="s">
        <v>37</v>
      </c>
      <c r="E35" s="49"/>
      <c r="F35" s="46"/>
      <c r="G35" s="46"/>
      <c r="H35" s="46"/>
      <c r="I35" s="46"/>
      <c r="J35" s="48" t="s">
        <v>38</v>
      </c>
    </row>
    <row r="36" customFormat="false" ht="12.75" hidden="false" customHeight="false" outlineLevel="0" collapsed="false">
      <c r="A36" s="0" t="s">
        <v>11</v>
      </c>
      <c r="E36" s="50"/>
      <c r="F36" s="1" t="s">
        <v>39</v>
      </c>
    </row>
    <row r="37" customFormat="false" ht="12.75" hidden="false" customHeight="false" outlineLevel="0" collapsed="false">
      <c r="B37" s="0" t="s">
        <v>40</v>
      </c>
      <c r="C37" s="51" t="n">
        <f aca="false">'Model Sheet 3'!AQ24</f>
        <v>0.25</v>
      </c>
      <c r="D37" s="1" t="n">
        <f aca="false">'Model Sheet 3'!AR24</f>
        <v>156250</v>
      </c>
      <c r="E37" s="50"/>
      <c r="F37" s="29"/>
      <c r="G37" s="0" t="s">
        <v>12</v>
      </c>
      <c r="J37" s="1" t="n">
        <f aca="false">'Model Sheet 3'!AU24</f>
        <v>112812.5</v>
      </c>
    </row>
    <row r="38" customFormat="false" ht="12.75" hidden="false" customHeight="false" outlineLevel="0" collapsed="false">
      <c r="B38" s="0" t="s">
        <v>41</v>
      </c>
      <c r="C38" s="51" t="n">
        <f aca="false">'Model Sheet 3'!AQ25</f>
        <v>0.25</v>
      </c>
      <c r="D38" s="1" t="n">
        <f aca="false">'Model Sheet 3'!AR25</f>
        <v>28750</v>
      </c>
      <c r="E38" s="50"/>
      <c r="F38" s="29"/>
      <c r="G38" s="0" t="s">
        <v>14</v>
      </c>
      <c r="J38" s="1" t="n">
        <f aca="false">'Model Sheet 3'!AU25</f>
        <v>25000</v>
      </c>
    </row>
    <row r="39" customFormat="false" ht="12.75" hidden="false" customHeight="false" outlineLevel="0" collapsed="false">
      <c r="A39" s="0" t="s">
        <v>42</v>
      </c>
      <c r="E39" s="50"/>
      <c r="F39" s="29"/>
      <c r="G39" s="0" t="s">
        <v>15</v>
      </c>
      <c r="J39" s="1" t="n">
        <f aca="false">'Model Sheet 3'!AU26</f>
        <v>32537.5</v>
      </c>
    </row>
    <row r="40" customFormat="false" ht="12.75" hidden="false" customHeight="false" outlineLevel="0" collapsed="false">
      <c r="B40" s="0" t="s">
        <v>43</v>
      </c>
      <c r="C40" s="51" t="n">
        <f aca="false">'Model Sheet 3'!AQ27</f>
        <v>0</v>
      </c>
      <c r="D40" s="1" t="n">
        <f aca="false">'Model Sheet 3'!AR27</f>
        <v>0</v>
      </c>
      <c r="E40" s="50"/>
      <c r="F40" s="29"/>
      <c r="G40" s="0" t="s">
        <v>17</v>
      </c>
      <c r="J40" s="1" t="n">
        <f aca="false">'Model Sheet 3'!AU27</f>
        <v>71250</v>
      </c>
    </row>
    <row r="41" customFormat="false" ht="12.75" hidden="false" customHeight="false" outlineLevel="0" collapsed="false">
      <c r="B41" s="0" t="s">
        <v>44</v>
      </c>
      <c r="C41" s="51" t="n">
        <f aca="false">'Model Sheet 3'!AQ28</f>
        <v>0</v>
      </c>
      <c r="D41" s="1" t="n">
        <f aca="false">'Model Sheet 3'!AR28</f>
        <v>0</v>
      </c>
      <c r="E41" s="50"/>
      <c r="F41" s="29"/>
      <c r="G41" s="0" t="s">
        <v>19</v>
      </c>
      <c r="J41" s="1" t="n">
        <f aca="false">'Model Sheet 3'!AU28</f>
        <v>29687.5</v>
      </c>
    </row>
    <row r="42" customFormat="false" ht="12.75" hidden="false" customHeight="false" outlineLevel="0" collapsed="false">
      <c r="A42" s="0" t="s">
        <v>45</v>
      </c>
      <c r="C42" s="51" t="n">
        <f aca="false">'Model Sheet 3'!AQ29</f>
        <v>0.25</v>
      </c>
      <c r="D42" s="1" t="n">
        <f aca="false">'Model Sheet 3'!AR29</f>
        <v>187500</v>
      </c>
      <c r="E42" s="50"/>
      <c r="F42" s="29"/>
      <c r="G42" s="0" t="s">
        <v>21</v>
      </c>
      <c r="J42" s="1" t="n">
        <f aca="false">'Model Sheet 3'!AU29</f>
        <v>25000</v>
      </c>
    </row>
    <row r="43" customFormat="false" ht="12.75" hidden="false" customHeight="false" outlineLevel="0" collapsed="false">
      <c r="A43" s="0" t="s">
        <v>46</v>
      </c>
      <c r="D43" s="1" t="n">
        <f aca="false">'Model Sheet 3'!AR31</f>
        <v>53750</v>
      </c>
      <c r="E43" s="50"/>
      <c r="F43" s="29"/>
      <c r="G43" s="0" t="s">
        <v>20</v>
      </c>
      <c r="J43" s="1" t="n">
        <f aca="false">'Model Sheet 3'!AU30</f>
        <v>59375</v>
      </c>
    </row>
    <row r="44" customFormat="false" ht="12.75" hidden="false" customHeight="false" outlineLevel="0" collapsed="false">
      <c r="A44" s="0" t="s">
        <v>47</v>
      </c>
      <c r="D44" s="1" t="n">
        <f aca="false">'Model Sheet 3'!AR32</f>
        <v>41250</v>
      </c>
      <c r="E44" s="50"/>
      <c r="F44" s="29"/>
    </row>
    <row r="45" customFormat="false" ht="12.75" hidden="false" customHeight="false" outlineLevel="0" collapsed="false">
      <c r="A45" s="0" t="s">
        <v>48</v>
      </c>
      <c r="C45" s="51" t="n">
        <f aca="false">'Model Sheet 3'!AQ33</f>
        <v>0.3</v>
      </c>
      <c r="D45" s="1" t="n">
        <f aca="false">'Model Sheet 3'!AR33</f>
        <v>22500</v>
      </c>
      <c r="E45" s="50"/>
      <c r="F45" s="1" t="s">
        <v>49</v>
      </c>
      <c r="J45" s="1" t="n">
        <f aca="false">'Model Sheet 3'!AU32</f>
        <v>41017.1694377722</v>
      </c>
    </row>
    <row r="46" customFormat="false" ht="12.75" hidden="false" customHeight="false" outlineLevel="0" collapsed="false">
      <c r="E46" s="50"/>
      <c r="F46" s="29"/>
    </row>
    <row r="47" customFormat="false" ht="12.75" hidden="false" customHeight="false" outlineLevel="0" collapsed="false">
      <c r="A47" s="52" t="s">
        <v>50</v>
      </c>
      <c r="B47" s="52"/>
      <c r="C47" s="52"/>
      <c r="D47" s="53" t="n">
        <f aca="false">'Model Sheet 3'!AR35</f>
        <v>490000</v>
      </c>
      <c r="E47" s="54"/>
      <c r="F47" s="52" t="s">
        <v>51</v>
      </c>
      <c r="G47" s="52"/>
      <c r="H47" s="52"/>
      <c r="I47" s="52"/>
      <c r="J47" s="53" t="n">
        <f aca="false">'Model Sheet 3'!AU35</f>
        <v>396679.669437772</v>
      </c>
    </row>
    <row r="48" customFormat="false" ht="12.75" hidden="false" customHeight="false" outlineLevel="0" collapsed="false">
      <c r="A48" s="46" t="s">
        <v>52</v>
      </c>
      <c r="B48" s="52"/>
      <c r="C48" s="52"/>
      <c r="D48" s="53"/>
      <c r="E48" s="53"/>
      <c r="F48" s="53"/>
      <c r="G48" s="52"/>
      <c r="H48" s="52"/>
      <c r="I48" s="52"/>
      <c r="J48" s="53"/>
    </row>
    <row r="49" customFormat="false" ht="12.75" hidden="false" customHeight="false" outlineLevel="0" collapsed="false">
      <c r="A49" s="46" t="s">
        <v>53</v>
      </c>
      <c r="B49" s="52"/>
      <c r="C49" s="52"/>
      <c r="D49" s="53"/>
      <c r="E49" s="55"/>
      <c r="F49" s="46" t="s">
        <v>54</v>
      </c>
      <c r="G49" s="46"/>
      <c r="H49" s="46"/>
      <c r="I49" s="52"/>
      <c r="J49" s="53"/>
    </row>
    <row r="50" customFormat="false" ht="12.75" hidden="false" customHeight="false" outlineLevel="0" collapsed="false">
      <c r="A50" s="0" t="s">
        <v>55</v>
      </c>
      <c r="E50" s="50"/>
      <c r="F50" s="1" t="s">
        <v>56</v>
      </c>
      <c r="J50" s="1" t="n">
        <f aca="false">'Model Sheet 3'!AU40</f>
        <v>355662.5</v>
      </c>
    </row>
    <row r="51" customFormat="false" ht="12.75" hidden="false" customHeight="false" outlineLevel="0" collapsed="false">
      <c r="B51" s="0" t="s">
        <v>57</v>
      </c>
      <c r="D51" s="1" t="n">
        <f aca="false">'Model Sheet 3'!AR40</f>
        <v>35339.9972641509</v>
      </c>
      <c r="E51" s="50"/>
      <c r="F51" s="1" t="s">
        <v>58</v>
      </c>
      <c r="J51" s="1" t="n">
        <f aca="false">'Model Sheet 3'!AU41</f>
        <v>2911.84067682413</v>
      </c>
    </row>
    <row r="52" customFormat="false" ht="12.75" hidden="false" customHeight="false" outlineLevel="0" collapsed="false">
      <c r="B52" s="0" t="s">
        <v>59</v>
      </c>
      <c r="D52" s="1" t="n">
        <f aca="false">'Model Sheet 3'!AR41</f>
        <v>228750</v>
      </c>
      <c r="E52" s="50"/>
      <c r="F52" s="1" t="s">
        <v>60</v>
      </c>
      <c r="J52" s="1" t="n">
        <f aca="false">'Model Sheet 3'!AU42</f>
        <v>2772.11609819058</v>
      </c>
    </row>
    <row r="53" customFormat="false" ht="12.75" hidden="false" customHeight="false" outlineLevel="0" collapsed="false">
      <c r="B53" s="0" t="s">
        <v>61</v>
      </c>
      <c r="D53" s="1" t="n">
        <f aca="false">'Model Sheet 3'!AR42</f>
        <v>152027.027027027</v>
      </c>
      <c r="E53" s="50"/>
      <c r="F53" s="1" t="s">
        <v>62</v>
      </c>
      <c r="J53" s="1" t="n">
        <f aca="false">'Model Sheet 3'!AU43</f>
        <v>10969.6042810531</v>
      </c>
    </row>
    <row r="54" customFormat="false" ht="12.75" hidden="false" customHeight="false" outlineLevel="0" collapsed="false">
      <c r="B54" s="0" t="s">
        <v>63</v>
      </c>
      <c r="D54" s="1" t="n">
        <f aca="false">'Model Sheet 3'!AR43</f>
        <v>117500</v>
      </c>
      <c r="E54" s="50"/>
      <c r="F54" s="1" t="s">
        <v>64</v>
      </c>
      <c r="J54" s="1" t="n">
        <f aca="false">'Model Sheet 3'!AU44</f>
        <v>42280.8720984377</v>
      </c>
    </row>
    <row r="55" customFormat="false" ht="12.75" hidden="false" customHeight="false" outlineLevel="0" collapsed="false">
      <c r="A55" s="0" t="s">
        <v>65</v>
      </c>
      <c r="E55" s="50"/>
      <c r="F55" s="1" t="s">
        <v>20</v>
      </c>
      <c r="J55" s="1" t="n">
        <f aca="false">'Model Sheet 3'!AU45</f>
        <v>8485.86147405633</v>
      </c>
    </row>
    <row r="56" customFormat="false" ht="12.75" hidden="false" customHeight="false" outlineLevel="0" collapsed="false">
      <c r="B56" s="0" t="s">
        <v>66</v>
      </c>
      <c r="D56" s="1" t="n">
        <f aca="false">'Model Sheet 3'!AR45</f>
        <v>0</v>
      </c>
      <c r="E56" s="50"/>
      <c r="F56" s="1" t="s">
        <v>33</v>
      </c>
      <c r="J56" s="1" t="n">
        <f aca="false">'Model Sheet 3'!AU46</f>
        <v>423082.794628562</v>
      </c>
    </row>
    <row r="57" customFormat="false" ht="12.75" hidden="false" customHeight="false" outlineLevel="0" collapsed="false">
      <c r="B57" s="0" t="s">
        <v>67</v>
      </c>
      <c r="D57" s="1" t="n">
        <f aca="false">'Model Sheet 3'!AR46</f>
        <v>0</v>
      </c>
      <c r="E57" s="50"/>
      <c r="F57" s="29"/>
    </row>
    <row r="58" customFormat="false" ht="12.75" hidden="false" customHeight="false" outlineLevel="0" collapsed="false">
      <c r="B58" s="0" t="s">
        <v>68</v>
      </c>
      <c r="D58" s="1" t="n">
        <f aca="false">'Model Sheet 3'!AR47</f>
        <v>0</v>
      </c>
      <c r="E58" s="50"/>
      <c r="F58" s="1" t="s">
        <v>69</v>
      </c>
      <c r="J58" s="1" t="n">
        <f aca="false">'Model Sheet 3'!AU48</f>
        <v>41017.1694377722</v>
      </c>
    </row>
    <row r="59" customFormat="false" ht="12.75" hidden="false" customHeight="false" outlineLevel="0" collapsed="false">
      <c r="B59" s="0" t="s">
        <v>70</v>
      </c>
      <c r="D59" s="1" t="n">
        <f aca="false">'Model Sheet 3'!AR48</f>
        <v>0</v>
      </c>
      <c r="E59" s="50"/>
      <c r="F59" s="29"/>
    </row>
    <row r="60" customFormat="false" ht="12.75" hidden="false" customHeight="false" outlineLevel="0" collapsed="false">
      <c r="B60" s="0" t="s">
        <v>71</v>
      </c>
      <c r="D60" s="1" t="n">
        <f aca="false">'Model Sheet 3'!AR49</f>
        <v>0</v>
      </c>
      <c r="E60" s="50"/>
      <c r="F60" s="29"/>
    </row>
    <row r="61" customFormat="false" ht="12.75" hidden="false" customHeight="false" outlineLevel="0" collapsed="false">
      <c r="B61" s="0" t="s">
        <v>72</v>
      </c>
      <c r="D61" s="1" t="n">
        <f aca="false">'Model Sheet 3'!AR50</f>
        <v>0</v>
      </c>
      <c r="E61" s="50"/>
    </row>
    <row r="62" customFormat="false" ht="12.75" hidden="false" customHeight="false" outlineLevel="0" collapsed="false">
      <c r="A62" s="52" t="s">
        <v>50</v>
      </c>
      <c r="B62" s="52"/>
      <c r="C62" s="52"/>
      <c r="D62" s="53" t="n">
        <f aca="false">'Model Sheet 3'!AR51</f>
        <v>533617.024291178</v>
      </c>
      <c r="E62" s="54"/>
      <c r="F62" s="52" t="s">
        <v>51</v>
      </c>
      <c r="G62" s="52"/>
      <c r="H62" s="52"/>
      <c r="I62" s="52"/>
      <c r="J62" s="53" t="n">
        <f aca="false">'Model Sheet 3'!AU51</f>
        <v>464099.964066334</v>
      </c>
    </row>
    <row r="63" customFormat="false" ht="12.75" hidden="false" customHeight="false" outlineLevel="0" collapsed="false">
      <c r="A63" s="46" t="s">
        <v>73</v>
      </c>
      <c r="B63" s="52"/>
      <c r="C63" s="52"/>
      <c r="D63" s="53"/>
      <c r="E63" s="53"/>
      <c r="F63" s="53"/>
      <c r="G63" s="52"/>
      <c r="H63" s="52"/>
      <c r="I63" s="52"/>
      <c r="J63" s="53"/>
    </row>
    <row r="64" customFormat="false" ht="12.75" hidden="false" customHeight="false" outlineLevel="0" collapsed="false">
      <c r="A64" s="46" t="s">
        <v>53</v>
      </c>
      <c r="B64" s="52"/>
      <c r="C64" s="52"/>
      <c r="D64" s="53"/>
      <c r="E64" s="55"/>
      <c r="F64" s="56" t="s">
        <v>54</v>
      </c>
      <c r="G64" s="52"/>
      <c r="H64" s="46"/>
      <c r="I64" s="52"/>
      <c r="J64" s="53"/>
    </row>
    <row r="65" customFormat="false" ht="12.75" hidden="false" customHeight="false" outlineLevel="0" collapsed="false">
      <c r="A65" s="0" t="s">
        <v>55</v>
      </c>
      <c r="E65" s="50"/>
      <c r="F65" s="1" t="s">
        <v>56</v>
      </c>
      <c r="J65" s="1" t="n">
        <f aca="false">'Model Sheet 3'!AU56</f>
        <v>0</v>
      </c>
    </row>
    <row r="66" customFormat="false" ht="12.75" hidden="false" customHeight="false" outlineLevel="0" collapsed="false">
      <c r="B66" s="0" t="s">
        <v>57</v>
      </c>
      <c r="D66" s="1" t="n">
        <f aca="false">'Model Sheet 3'!AR56</f>
        <v>0</v>
      </c>
      <c r="E66" s="50"/>
      <c r="F66" s="1" t="s">
        <v>58</v>
      </c>
      <c r="J66" s="1" t="n">
        <f aca="false">'Model Sheet 3'!AU57</f>
        <v>0</v>
      </c>
    </row>
    <row r="67" customFormat="false" ht="12.75" hidden="false" customHeight="false" outlineLevel="0" collapsed="false">
      <c r="B67" s="0" t="s">
        <v>59</v>
      </c>
      <c r="D67" s="1" t="n">
        <f aca="false">'Model Sheet 3'!AR57</f>
        <v>0</v>
      </c>
      <c r="E67" s="50"/>
      <c r="F67" s="1" t="s">
        <v>60</v>
      </c>
      <c r="J67" s="1" t="n">
        <f aca="false">'Model Sheet 3'!AU58</f>
        <v>0</v>
      </c>
    </row>
    <row r="68" customFormat="false" ht="12.75" hidden="false" customHeight="false" outlineLevel="0" collapsed="false">
      <c r="B68" s="0" t="s">
        <v>61</v>
      </c>
      <c r="D68" s="1" t="n">
        <f aca="false">'Model Sheet 3'!AR58</f>
        <v>0</v>
      </c>
      <c r="E68" s="50"/>
      <c r="F68" s="1" t="s">
        <v>62</v>
      </c>
      <c r="J68" s="1" t="n">
        <f aca="false">'Model Sheet 3'!AU59</f>
        <v>0</v>
      </c>
    </row>
    <row r="69" customFormat="false" ht="12.75" hidden="false" customHeight="false" outlineLevel="0" collapsed="false">
      <c r="B69" s="0" t="s">
        <v>63</v>
      </c>
      <c r="D69" s="1" t="n">
        <f aca="false">'Model Sheet 3'!AR59</f>
        <v>0</v>
      </c>
      <c r="E69" s="50"/>
      <c r="F69" s="1" t="s">
        <v>64</v>
      </c>
      <c r="J69" s="1" t="n">
        <f aca="false">'Model Sheet 3'!AU60</f>
        <v>0</v>
      </c>
    </row>
    <row r="70" customFormat="false" ht="12.75" hidden="false" customHeight="false" outlineLevel="0" collapsed="false">
      <c r="A70" s="0" t="s">
        <v>65</v>
      </c>
      <c r="E70" s="50"/>
      <c r="F70" s="1" t="s">
        <v>20</v>
      </c>
      <c r="J70" s="1" t="n">
        <f aca="false">'Model Sheet 3'!AU61</f>
        <v>0</v>
      </c>
    </row>
    <row r="71" customFormat="false" ht="12.75" hidden="false" customHeight="false" outlineLevel="0" collapsed="false">
      <c r="B71" s="0" t="s">
        <v>66</v>
      </c>
      <c r="D71" s="1" t="n">
        <f aca="false">'Model Sheet 3'!AR61</f>
        <v>0</v>
      </c>
      <c r="E71" s="50"/>
      <c r="F71" s="29"/>
    </row>
    <row r="72" customFormat="false" ht="12.75" hidden="false" customHeight="false" outlineLevel="0" collapsed="false">
      <c r="B72" s="0" t="s">
        <v>67</v>
      </c>
      <c r="D72" s="1" t="n">
        <f aca="false">'Model Sheet 3'!AR62</f>
        <v>0</v>
      </c>
      <c r="E72" s="50"/>
      <c r="F72" s="29"/>
    </row>
    <row r="73" customFormat="false" ht="12.75" hidden="false" customHeight="false" outlineLevel="0" collapsed="false">
      <c r="B73" s="0" t="s">
        <v>68</v>
      </c>
      <c r="D73" s="1" t="n">
        <f aca="false">'Model Sheet 3'!AR63</f>
        <v>0</v>
      </c>
      <c r="E73" s="50"/>
      <c r="F73" s="29"/>
    </row>
    <row r="74" customFormat="false" ht="12.75" hidden="false" customHeight="false" outlineLevel="0" collapsed="false">
      <c r="B74" s="0" t="s">
        <v>70</v>
      </c>
      <c r="D74" s="1" t="n">
        <f aca="false">'Model Sheet 3'!AR64</f>
        <v>0</v>
      </c>
      <c r="E74" s="50"/>
      <c r="F74" s="29"/>
    </row>
    <row r="75" customFormat="false" ht="12.75" hidden="false" customHeight="false" outlineLevel="0" collapsed="false">
      <c r="B75" s="0" t="s">
        <v>71</v>
      </c>
      <c r="D75" s="1" t="n">
        <f aca="false">'Model Sheet 3'!AR65</f>
        <v>0</v>
      </c>
      <c r="E75" s="50"/>
      <c r="F75" s="29"/>
    </row>
    <row r="76" customFormat="false" ht="12.75" hidden="false" customHeight="false" outlineLevel="0" collapsed="false">
      <c r="B76" s="0" t="s">
        <v>72</v>
      </c>
      <c r="D76" s="1" t="n">
        <f aca="false">'Model Sheet 3'!AR66</f>
        <v>0</v>
      </c>
      <c r="E76" s="50"/>
      <c r="F76" s="29"/>
    </row>
    <row r="77" customFormat="false" ht="13.5" hidden="false" customHeight="false" outlineLevel="0" collapsed="false">
      <c r="A77" s="25" t="s">
        <v>50</v>
      </c>
      <c r="B77" s="25"/>
      <c r="C77" s="25"/>
      <c r="D77" s="57" t="n">
        <f aca="false">'Model Sheet 3'!AR67</f>
        <v>0</v>
      </c>
      <c r="E77" s="58"/>
      <c r="F77" s="25" t="s">
        <v>51</v>
      </c>
      <c r="G77" s="25"/>
      <c r="H77" s="25"/>
      <c r="I77" s="25"/>
      <c r="J77" s="57" t="n">
        <f aca="false">'Model Sheet 3'!AU62</f>
        <v>0</v>
      </c>
    </row>
    <row r="78" customFormat="false" ht="13.5" hidden="false" customHeight="false" outlineLevel="0" collapsed="false"/>
  </sheetData>
  <mergeCells count="38">
    <mergeCell ref="A1:J1"/>
    <mergeCell ref="A2:J2"/>
    <mergeCell ref="A3:J3"/>
    <mergeCell ref="A5:J5"/>
    <mergeCell ref="D6:E6"/>
    <mergeCell ref="F6:G6"/>
    <mergeCell ref="D7:E7"/>
    <mergeCell ref="F7:G7"/>
    <mergeCell ref="D8:E8"/>
    <mergeCell ref="F8:G8"/>
    <mergeCell ref="D9:E9"/>
    <mergeCell ref="F9:G9"/>
    <mergeCell ref="D12:E12"/>
    <mergeCell ref="D13:E13"/>
    <mergeCell ref="D14:E14"/>
    <mergeCell ref="D15:E15"/>
    <mergeCell ref="D16:E16"/>
    <mergeCell ref="D17:E17"/>
    <mergeCell ref="D21:E21"/>
    <mergeCell ref="D23:E23"/>
    <mergeCell ref="F23:G23"/>
    <mergeCell ref="D24:E24"/>
    <mergeCell ref="F24:G24"/>
    <mergeCell ref="D25:E25"/>
    <mergeCell ref="F25:G25"/>
    <mergeCell ref="D26:E26"/>
    <mergeCell ref="F26:G26"/>
    <mergeCell ref="D27:E27"/>
    <mergeCell ref="F27:G27"/>
    <mergeCell ref="D28:E28"/>
    <mergeCell ref="F28:G28"/>
    <mergeCell ref="D29:E29"/>
    <mergeCell ref="F29:G29"/>
    <mergeCell ref="D30:E30"/>
    <mergeCell ref="F30:G30"/>
    <mergeCell ref="D31:E31"/>
    <mergeCell ref="F31:G31"/>
    <mergeCell ref="A33:J33"/>
  </mergeCells>
  <printOptions headings="false" gridLines="false" gridLinesSet="true" horizontalCentered="true" verticalCentered="true"/>
  <pageMargins left="0.75" right="0.75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C10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2.75" zeroHeight="false" outlineLevelRow="0" outlineLevelCol="0"/>
  <cols>
    <col collapsed="false" customWidth="true" hidden="false" outlineLevel="0" max="1" min="1" style="0" width="68"/>
    <col collapsed="false" customWidth="true" hidden="false" outlineLevel="0" max="2" min="2" style="0" width="18.42"/>
  </cols>
  <sheetData>
    <row r="1" customFormat="false" ht="12.75" hidden="false" customHeight="false" outlineLevel="0" collapsed="false">
      <c r="A1" s="34" t="s">
        <v>588</v>
      </c>
      <c r="B1" s="34"/>
    </row>
    <row r="2" customFormat="false" ht="12.75" hidden="true" customHeight="false" outlineLevel="0" collapsed="false"/>
    <row r="3" customFormat="false" ht="12.75" hidden="true" customHeight="false" outlineLevel="0" collapsed="false">
      <c r="C3" s="0" t="n">
        <v>1</v>
      </c>
      <c r="D3" s="0" t="n">
        <v>1</v>
      </c>
      <c r="E3" s="0" t="n">
        <v>1</v>
      </c>
      <c r="F3" s="0" t="n">
        <v>1</v>
      </c>
      <c r="G3" s="0" t="n">
        <v>1</v>
      </c>
      <c r="H3" s="0" t="n">
        <v>1</v>
      </c>
      <c r="I3" s="0" t="n">
        <v>1</v>
      </c>
      <c r="J3" s="0" t="n">
        <v>1</v>
      </c>
      <c r="K3" s="0" t="n">
        <v>1</v>
      </c>
      <c r="L3" s="0" t="n">
        <f aca="false">C3+1</f>
        <v>2</v>
      </c>
      <c r="M3" s="0" t="n">
        <f aca="false">D3+1</f>
        <v>2</v>
      </c>
      <c r="N3" s="0" t="n">
        <f aca="false">E3+1</f>
        <v>2</v>
      </c>
      <c r="O3" s="0" t="n">
        <f aca="false">F3+1</f>
        <v>2</v>
      </c>
      <c r="P3" s="0" t="n">
        <f aca="false">G3+1</f>
        <v>2</v>
      </c>
      <c r="Q3" s="0" t="n">
        <f aca="false">H3+1</f>
        <v>2</v>
      </c>
      <c r="R3" s="0" t="n">
        <f aca="false">I3+1</f>
        <v>2</v>
      </c>
      <c r="S3" s="0" t="n">
        <f aca="false">J3+1</f>
        <v>2</v>
      </c>
      <c r="T3" s="0" t="n">
        <f aca="false">K3+1</f>
        <v>2</v>
      </c>
      <c r="U3" s="0" t="n">
        <f aca="false">L3+1</f>
        <v>3</v>
      </c>
      <c r="V3" s="0" t="n">
        <f aca="false">M3+1</f>
        <v>3</v>
      </c>
      <c r="W3" s="0" t="n">
        <f aca="false">N3+1</f>
        <v>3</v>
      </c>
      <c r="X3" s="0" t="n">
        <f aca="false">O3+1</f>
        <v>3</v>
      </c>
      <c r="Y3" s="0" t="n">
        <f aca="false">P3+1</f>
        <v>3</v>
      </c>
      <c r="Z3" s="0" t="n">
        <f aca="false">Q3+1</f>
        <v>3</v>
      </c>
      <c r="AA3" s="0" t="n">
        <f aca="false">R3+1</f>
        <v>3</v>
      </c>
      <c r="AB3" s="0" t="n">
        <f aca="false">S3+1</f>
        <v>3</v>
      </c>
      <c r="AC3" s="0" t="n">
        <f aca="false">T3+1</f>
        <v>3</v>
      </c>
      <c r="AD3" s="0" t="n">
        <f aca="false">U3+1</f>
        <v>4</v>
      </c>
      <c r="AE3" s="0" t="n">
        <f aca="false">V3+1</f>
        <v>4</v>
      </c>
      <c r="AF3" s="0" t="n">
        <f aca="false">W3+1</f>
        <v>4</v>
      </c>
      <c r="AG3" s="0" t="n">
        <f aca="false">X3+1</f>
        <v>4</v>
      </c>
      <c r="AH3" s="0" t="n">
        <f aca="false">Y3+1</f>
        <v>4</v>
      </c>
      <c r="AI3" s="0" t="n">
        <f aca="false">Z3+1</f>
        <v>4</v>
      </c>
      <c r="AJ3" s="0" t="n">
        <f aca="false">AA3+1</f>
        <v>4</v>
      </c>
      <c r="AK3" s="0" t="n">
        <f aca="false">AB3+1</f>
        <v>4</v>
      </c>
      <c r="AL3" s="0" t="n">
        <f aca="false">AC3+1</f>
        <v>4</v>
      </c>
      <c r="AM3" s="0" t="n">
        <f aca="false">AD3+1</f>
        <v>5</v>
      </c>
      <c r="AN3" s="0" t="n">
        <f aca="false">AE3+1</f>
        <v>5</v>
      </c>
      <c r="AO3" s="0" t="n">
        <f aca="false">AF3+1</f>
        <v>5</v>
      </c>
      <c r="AP3" s="0" t="n">
        <f aca="false">AG3+1</f>
        <v>5</v>
      </c>
      <c r="AQ3" s="0" t="n">
        <f aca="false">AH3+1</f>
        <v>5</v>
      </c>
      <c r="AR3" s="0" t="n">
        <f aca="false">AI3+1</f>
        <v>5</v>
      </c>
      <c r="AS3" s="0" t="n">
        <f aca="false">AJ3+1</f>
        <v>5</v>
      </c>
      <c r="AT3" s="0" t="n">
        <f aca="false">AK3+1</f>
        <v>5</v>
      </c>
      <c r="AU3" s="0" t="n">
        <f aca="false">AL3+1</f>
        <v>5</v>
      </c>
      <c r="AV3" s="0" t="n">
        <f aca="false">AM3+1</f>
        <v>6</v>
      </c>
      <c r="AW3" s="0" t="n">
        <f aca="false">AN3+1</f>
        <v>6</v>
      </c>
      <c r="AX3" s="0" t="n">
        <f aca="false">AO3+1</f>
        <v>6</v>
      </c>
      <c r="AY3" s="0" t="n">
        <f aca="false">AP3+1</f>
        <v>6</v>
      </c>
      <c r="AZ3" s="0" t="n">
        <f aca="false">AQ3+1</f>
        <v>6</v>
      </c>
      <c r="BA3" s="0" t="n">
        <f aca="false">AR3+1</f>
        <v>6</v>
      </c>
      <c r="BB3" s="0" t="n">
        <f aca="false">AS3+1</f>
        <v>6</v>
      </c>
      <c r="BC3" s="0" t="n">
        <f aca="false">AT3+1</f>
        <v>6</v>
      </c>
      <c r="BD3" s="0" t="n">
        <f aca="false">AU3+1</f>
        <v>6</v>
      </c>
      <c r="BE3" s="0" t="n">
        <f aca="false">AV3+1</f>
        <v>7</v>
      </c>
      <c r="BF3" s="0" t="n">
        <f aca="false">AW3+1</f>
        <v>7</v>
      </c>
      <c r="BG3" s="0" t="n">
        <f aca="false">AX3+1</f>
        <v>7</v>
      </c>
      <c r="BH3" s="0" t="n">
        <f aca="false">AY3+1</f>
        <v>7</v>
      </c>
      <c r="BI3" s="0" t="n">
        <f aca="false">AZ3+1</f>
        <v>7</v>
      </c>
      <c r="BJ3" s="0" t="n">
        <f aca="false">BA3+1</f>
        <v>7</v>
      </c>
      <c r="BK3" s="0" t="n">
        <f aca="false">BB3+1</f>
        <v>7</v>
      </c>
      <c r="BL3" s="0" t="n">
        <f aca="false">BC3+1</f>
        <v>7</v>
      </c>
      <c r="BM3" s="0" t="n">
        <f aca="false">BD3+1</f>
        <v>7</v>
      </c>
      <c r="BN3" s="0" t="n">
        <f aca="false">BE3+1</f>
        <v>8</v>
      </c>
      <c r="BO3" s="0" t="n">
        <f aca="false">BF3+1</f>
        <v>8</v>
      </c>
      <c r="BP3" s="0" t="n">
        <f aca="false">BG3+1</f>
        <v>8</v>
      </c>
      <c r="BQ3" s="0" t="n">
        <f aca="false">BH3+1</f>
        <v>8</v>
      </c>
      <c r="BR3" s="0" t="n">
        <f aca="false">BI3+1</f>
        <v>8</v>
      </c>
      <c r="BS3" s="0" t="n">
        <f aca="false">BJ3+1</f>
        <v>8</v>
      </c>
      <c r="BT3" s="0" t="n">
        <f aca="false">BK3+1</f>
        <v>8</v>
      </c>
      <c r="BU3" s="0" t="n">
        <f aca="false">BL3+1</f>
        <v>8</v>
      </c>
      <c r="BV3" s="0" t="n">
        <f aca="false">BM3+1</f>
        <v>8</v>
      </c>
      <c r="BW3" s="0" t="n">
        <f aca="false">BN3+1</f>
        <v>9</v>
      </c>
      <c r="BX3" s="0" t="n">
        <f aca="false">BO3+1</f>
        <v>9</v>
      </c>
      <c r="BY3" s="0" t="n">
        <f aca="false">BP3+1</f>
        <v>9</v>
      </c>
      <c r="BZ3" s="0" t="n">
        <f aca="false">BQ3+1</f>
        <v>9</v>
      </c>
      <c r="CA3" s="0" t="n">
        <f aca="false">BR3+1</f>
        <v>9</v>
      </c>
      <c r="CB3" s="0" t="n">
        <f aca="false">BS3+1</f>
        <v>9</v>
      </c>
      <c r="CC3" s="0" t="n">
        <f aca="false">BT3+1</f>
        <v>9</v>
      </c>
      <c r="CD3" s="0" t="n">
        <f aca="false">BU3+1</f>
        <v>9</v>
      </c>
      <c r="CE3" s="0" t="n">
        <f aca="false">BV3+1</f>
        <v>9</v>
      </c>
      <c r="CF3" s="0" t="n">
        <f aca="false">BW3+1</f>
        <v>10</v>
      </c>
      <c r="CG3" s="0" t="n">
        <f aca="false">BX3+1</f>
        <v>10</v>
      </c>
      <c r="CH3" s="0" t="n">
        <f aca="false">BY3+1</f>
        <v>10</v>
      </c>
      <c r="CI3" s="0" t="n">
        <f aca="false">BZ3+1</f>
        <v>10</v>
      </c>
      <c r="CJ3" s="0" t="n">
        <f aca="false">CA3+1</f>
        <v>10</v>
      </c>
      <c r="CK3" s="0" t="n">
        <f aca="false">CB3+1</f>
        <v>10</v>
      </c>
      <c r="CL3" s="0" t="n">
        <f aca="false">CC3+1</f>
        <v>10</v>
      </c>
      <c r="CM3" s="0" t="n">
        <f aca="false">CD3+1</f>
        <v>10</v>
      </c>
      <c r="CN3" s="0" t="n">
        <f aca="false">CE3+1</f>
        <v>10</v>
      </c>
      <c r="CO3" s="0" t="n">
        <f aca="false">CF3+1</f>
        <v>11</v>
      </c>
      <c r="CP3" s="0" t="n">
        <f aca="false">CG3+1</f>
        <v>11</v>
      </c>
      <c r="CQ3" s="0" t="n">
        <f aca="false">CH3+1</f>
        <v>11</v>
      </c>
      <c r="CR3" s="0" t="n">
        <f aca="false">CI3+1</f>
        <v>11</v>
      </c>
      <c r="CS3" s="0" t="n">
        <f aca="false">CJ3+1</f>
        <v>11</v>
      </c>
      <c r="CT3" s="0" t="n">
        <f aca="false">CK3+1</f>
        <v>11</v>
      </c>
      <c r="CU3" s="0" t="n">
        <f aca="false">CL3+1</f>
        <v>11</v>
      </c>
      <c r="CV3" s="0" t="n">
        <f aca="false">CM3+1</f>
        <v>11</v>
      </c>
      <c r="CW3" s="0" t="n">
        <f aca="false">CN3+1</f>
        <v>11</v>
      </c>
      <c r="CX3" s="0" t="n">
        <f aca="false">CO3+1</f>
        <v>12</v>
      </c>
      <c r="CY3" s="0" t="n">
        <f aca="false">CP3+1</f>
        <v>12</v>
      </c>
      <c r="CZ3" s="0" t="n">
        <f aca="false">CQ3+1</f>
        <v>12</v>
      </c>
      <c r="DA3" s="0" t="n">
        <f aca="false">CR3+1</f>
        <v>12</v>
      </c>
      <c r="DB3" s="0" t="n">
        <f aca="false">CS3+1</f>
        <v>12</v>
      </c>
      <c r="DC3" s="0" t="n">
        <f aca="false">CT3+1</f>
        <v>12</v>
      </c>
      <c r="DD3" s="0" t="n">
        <f aca="false">CU3+1</f>
        <v>12</v>
      </c>
      <c r="DE3" s="0" t="n">
        <f aca="false">CV3+1</f>
        <v>12</v>
      </c>
      <c r="DF3" s="0" t="n">
        <f aca="false">CW3+1</f>
        <v>12</v>
      </c>
      <c r="DG3" s="0" t="n">
        <f aca="false">CX3+1</f>
        <v>13</v>
      </c>
      <c r="DH3" s="0" t="n">
        <f aca="false">CY3+1</f>
        <v>13</v>
      </c>
      <c r="DI3" s="0" t="n">
        <f aca="false">CZ3+1</f>
        <v>13</v>
      </c>
      <c r="DJ3" s="0" t="n">
        <f aca="false">DA3+1</f>
        <v>13</v>
      </c>
      <c r="DK3" s="0" t="n">
        <f aca="false">DB3+1</f>
        <v>13</v>
      </c>
      <c r="DL3" s="0" t="n">
        <f aca="false">DC3+1</f>
        <v>13</v>
      </c>
      <c r="DM3" s="0" t="n">
        <f aca="false">DD3+1</f>
        <v>13</v>
      </c>
      <c r="DN3" s="0" t="n">
        <f aca="false">DE3+1</f>
        <v>13</v>
      </c>
      <c r="DO3" s="0" t="n">
        <f aca="false">DF3+1</f>
        <v>13</v>
      </c>
      <c r="DP3" s="0" t="n">
        <f aca="false">DG3+1</f>
        <v>14</v>
      </c>
      <c r="DQ3" s="0" t="n">
        <f aca="false">DH3+1</f>
        <v>14</v>
      </c>
      <c r="DR3" s="0" t="n">
        <f aca="false">DI3+1</f>
        <v>14</v>
      </c>
      <c r="DS3" s="0" t="n">
        <f aca="false">DJ3+1</f>
        <v>14</v>
      </c>
      <c r="DT3" s="0" t="n">
        <f aca="false">DK3+1</f>
        <v>14</v>
      </c>
      <c r="DU3" s="0" t="n">
        <f aca="false">DL3+1</f>
        <v>14</v>
      </c>
      <c r="DV3" s="0" t="n">
        <f aca="false">DM3+1</f>
        <v>14</v>
      </c>
      <c r="DW3" s="0" t="n">
        <f aca="false">DN3+1</f>
        <v>14</v>
      </c>
      <c r="DX3" s="0" t="n">
        <f aca="false">DO3+1</f>
        <v>14</v>
      </c>
      <c r="DY3" s="0" t="n">
        <f aca="false">DP3+1</f>
        <v>15</v>
      </c>
      <c r="DZ3" s="0" t="n">
        <f aca="false">DQ3+1</f>
        <v>15</v>
      </c>
      <c r="EA3" s="0" t="n">
        <f aca="false">DR3+1</f>
        <v>15</v>
      </c>
      <c r="EB3" s="0" t="n">
        <f aca="false">DS3+1</f>
        <v>15</v>
      </c>
      <c r="EC3" s="0" t="n">
        <f aca="false">DT3+1</f>
        <v>15</v>
      </c>
      <c r="ED3" s="0" t="n">
        <f aca="false">DU3+1</f>
        <v>15</v>
      </c>
      <c r="EE3" s="0" t="n">
        <f aca="false">DV3+1</f>
        <v>15</v>
      </c>
      <c r="EF3" s="0" t="n">
        <f aca="false">DW3+1</f>
        <v>15</v>
      </c>
      <c r="EG3" s="0" t="n">
        <f aca="false">DX3+1</f>
        <v>15</v>
      </c>
      <c r="EH3" s="0" t="n">
        <f aca="false">DY3+1</f>
        <v>16</v>
      </c>
      <c r="EI3" s="0" t="n">
        <f aca="false">DZ3+1</f>
        <v>16</v>
      </c>
      <c r="EJ3" s="0" t="n">
        <f aca="false">EA3+1</f>
        <v>16</v>
      </c>
      <c r="EK3" s="0" t="n">
        <f aca="false">EB3+1</f>
        <v>16</v>
      </c>
      <c r="EL3" s="0" t="n">
        <f aca="false">EC3+1</f>
        <v>16</v>
      </c>
      <c r="EM3" s="0" t="n">
        <f aca="false">ED3+1</f>
        <v>16</v>
      </c>
      <c r="EN3" s="0" t="n">
        <f aca="false">EE3+1</f>
        <v>16</v>
      </c>
      <c r="EO3" s="0" t="n">
        <f aca="false">EF3+1</f>
        <v>16</v>
      </c>
      <c r="EP3" s="0" t="n">
        <f aca="false">EG3+1</f>
        <v>16</v>
      </c>
      <c r="EQ3" s="0" t="n">
        <f aca="false">EH3+1</f>
        <v>17</v>
      </c>
      <c r="ER3" s="0" t="n">
        <f aca="false">EI3+1</f>
        <v>17</v>
      </c>
      <c r="ES3" s="0" t="n">
        <f aca="false">EJ3+1</f>
        <v>17</v>
      </c>
      <c r="ET3" s="0" t="n">
        <f aca="false">EK3+1</f>
        <v>17</v>
      </c>
      <c r="EU3" s="0" t="n">
        <f aca="false">EL3+1</f>
        <v>17</v>
      </c>
      <c r="EV3" s="0" t="n">
        <f aca="false">EM3+1</f>
        <v>17</v>
      </c>
      <c r="EW3" s="0" t="n">
        <f aca="false">EN3+1</f>
        <v>17</v>
      </c>
      <c r="EX3" s="0" t="n">
        <f aca="false">EO3+1</f>
        <v>17</v>
      </c>
      <c r="EY3" s="0" t="n">
        <f aca="false">EP3+1</f>
        <v>17</v>
      </c>
      <c r="EZ3" s="0" t="n">
        <f aca="false">EQ3+1</f>
        <v>18</v>
      </c>
      <c r="FA3" s="0" t="n">
        <f aca="false">ER3+1</f>
        <v>18</v>
      </c>
      <c r="FB3" s="0" t="n">
        <f aca="false">ES3+1</f>
        <v>18</v>
      </c>
      <c r="FC3" s="0" t="n">
        <f aca="false">ET3+1</f>
        <v>18</v>
      </c>
      <c r="FD3" s="0" t="n">
        <f aca="false">EU3+1</f>
        <v>18</v>
      </c>
      <c r="FE3" s="0" t="n">
        <f aca="false">EV3+1</f>
        <v>18</v>
      </c>
      <c r="FF3" s="0" t="n">
        <f aca="false">EW3+1</f>
        <v>18</v>
      </c>
      <c r="FG3" s="0" t="n">
        <f aca="false">EX3+1</f>
        <v>18</v>
      </c>
      <c r="FH3" s="0" t="n">
        <f aca="false">EY3+1</f>
        <v>18</v>
      </c>
      <c r="FI3" s="0" t="n">
        <f aca="false">EZ3+1</f>
        <v>19</v>
      </c>
      <c r="FJ3" s="0" t="n">
        <f aca="false">FA3+1</f>
        <v>19</v>
      </c>
      <c r="FK3" s="0" t="n">
        <f aca="false">FB3+1</f>
        <v>19</v>
      </c>
      <c r="FL3" s="0" t="n">
        <f aca="false">FC3+1</f>
        <v>19</v>
      </c>
      <c r="FM3" s="0" t="n">
        <f aca="false">FD3+1</f>
        <v>19</v>
      </c>
      <c r="FN3" s="0" t="n">
        <f aca="false">FE3+1</f>
        <v>19</v>
      </c>
      <c r="FO3" s="0" t="n">
        <f aca="false">FF3+1</f>
        <v>19</v>
      </c>
      <c r="FP3" s="0" t="n">
        <f aca="false">FG3+1</f>
        <v>19</v>
      </c>
      <c r="FQ3" s="0" t="n">
        <f aca="false">FH3+1</f>
        <v>19</v>
      </c>
      <c r="FR3" s="0" t="n">
        <f aca="false">FI3+1</f>
        <v>20</v>
      </c>
      <c r="FS3" s="0" t="n">
        <f aca="false">FJ3+1</f>
        <v>20</v>
      </c>
      <c r="FT3" s="0" t="n">
        <f aca="false">FK3+1</f>
        <v>20</v>
      </c>
      <c r="FU3" s="0" t="n">
        <f aca="false">FL3+1</f>
        <v>20</v>
      </c>
      <c r="FV3" s="0" t="n">
        <f aca="false">FM3+1</f>
        <v>20</v>
      </c>
      <c r="FW3" s="0" t="n">
        <f aca="false">FN3+1</f>
        <v>20</v>
      </c>
      <c r="FX3" s="0" t="n">
        <f aca="false">FO3+1</f>
        <v>20</v>
      </c>
      <c r="FY3" s="0" t="n">
        <f aca="false">FP3+1</f>
        <v>20</v>
      </c>
      <c r="FZ3" s="0" t="n">
        <f aca="false">FQ3+1</f>
        <v>20</v>
      </c>
      <c r="GA3" s="0" t="n">
        <f aca="false">FR3+1</f>
        <v>21</v>
      </c>
      <c r="GB3" s="0" t="n">
        <f aca="false">FS3+1</f>
        <v>21</v>
      </c>
      <c r="GC3" s="0" t="n">
        <f aca="false">FT3+1</f>
        <v>21</v>
      </c>
      <c r="GD3" s="0" t="n">
        <f aca="false">FU3+1</f>
        <v>21</v>
      </c>
      <c r="GE3" s="0" t="n">
        <f aca="false">FV3+1</f>
        <v>21</v>
      </c>
      <c r="GF3" s="0" t="n">
        <f aca="false">FW3+1</f>
        <v>21</v>
      </c>
      <c r="GG3" s="0" t="n">
        <f aca="false">FX3+1</f>
        <v>21</v>
      </c>
      <c r="GH3" s="0" t="n">
        <f aca="false">FY3+1</f>
        <v>21</v>
      </c>
      <c r="GI3" s="0" t="n">
        <f aca="false">FZ3+1</f>
        <v>21</v>
      </c>
      <c r="GJ3" s="0" t="n">
        <f aca="false">GA3+1</f>
        <v>22</v>
      </c>
      <c r="GK3" s="0" t="n">
        <f aca="false">GB3+1</f>
        <v>22</v>
      </c>
      <c r="GL3" s="0" t="n">
        <f aca="false">GC3+1</f>
        <v>22</v>
      </c>
      <c r="GM3" s="0" t="n">
        <f aca="false">GD3+1</f>
        <v>22</v>
      </c>
      <c r="GN3" s="0" t="n">
        <f aca="false">GE3+1</f>
        <v>22</v>
      </c>
      <c r="GO3" s="0" t="n">
        <f aca="false">GF3+1</f>
        <v>22</v>
      </c>
      <c r="GP3" s="0" t="n">
        <f aca="false">GG3+1</f>
        <v>22</v>
      </c>
      <c r="GQ3" s="0" t="n">
        <f aca="false">GH3+1</f>
        <v>22</v>
      </c>
      <c r="GR3" s="0" t="n">
        <f aca="false">GI3+1</f>
        <v>22</v>
      </c>
      <c r="GS3" s="0" t="n">
        <f aca="false">GJ3+1</f>
        <v>23</v>
      </c>
      <c r="GT3" s="0" t="n">
        <f aca="false">GK3+1</f>
        <v>23</v>
      </c>
      <c r="GU3" s="0" t="n">
        <f aca="false">GL3+1</f>
        <v>23</v>
      </c>
      <c r="GV3" s="0" t="n">
        <f aca="false">GM3+1</f>
        <v>23</v>
      </c>
      <c r="GW3" s="0" t="n">
        <f aca="false">GN3+1</f>
        <v>23</v>
      </c>
      <c r="GX3" s="0" t="n">
        <f aca="false">GO3+1</f>
        <v>23</v>
      </c>
      <c r="GY3" s="0" t="n">
        <f aca="false">GP3+1</f>
        <v>23</v>
      </c>
      <c r="GZ3" s="0" t="n">
        <f aca="false">GQ3+1</f>
        <v>23</v>
      </c>
      <c r="HA3" s="0" t="n">
        <f aca="false">GR3+1</f>
        <v>23</v>
      </c>
      <c r="HB3" s="0" t="n">
        <f aca="false">GS3+1</f>
        <v>24</v>
      </c>
      <c r="HC3" s="0" t="n">
        <f aca="false">GT3+1</f>
        <v>24</v>
      </c>
      <c r="HD3" s="0" t="n">
        <f aca="false">GU3+1</f>
        <v>24</v>
      </c>
      <c r="HE3" s="0" t="n">
        <f aca="false">GV3+1</f>
        <v>24</v>
      </c>
      <c r="HF3" s="0" t="n">
        <f aca="false">GW3+1</f>
        <v>24</v>
      </c>
      <c r="HG3" s="0" t="n">
        <f aca="false">GX3+1</f>
        <v>24</v>
      </c>
      <c r="HH3" s="0" t="n">
        <f aca="false">GY3+1</f>
        <v>24</v>
      </c>
      <c r="HI3" s="0" t="n">
        <f aca="false">GZ3+1</f>
        <v>24</v>
      </c>
      <c r="HJ3" s="0" t="n">
        <f aca="false">HA3+1</f>
        <v>24</v>
      </c>
      <c r="HK3" s="0" t="n">
        <f aca="false">HB3+1</f>
        <v>25</v>
      </c>
      <c r="HL3" s="0" t="n">
        <f aca="false">HC3+1</f>
        <v>25</v>
      </c>
      <c r="HM3" s="0" t="n">
        <f aca="false">HD3+1</f>
        <v>25</v>
      </c>
      <c r="HN3" s="0" t="n">
        <f aca="false">HE3+1</f>
        <v>25</v>
      </c>
      <c r="HO3" s="0" t="n">
        <f aca="false">HF3+1</f>
        <v>25</v>
      </c>
      <c r="HP3" s="0" t="n">
        <f aca="false">HG3+1</f>
        <v>25</v>
      </c>
      <c r="HQ3" s="0" t="n">
        <f aca="false">HH3+1</f>
        <v>25</v>
      </c>
      <c r="HR3" s="0" t="n">
        <f aca="false">HI3+1</f>
        <v>25</v>
      </c>
      <c r="HS3" s="0" t="n">
        <f aca="false">HJ3+1</f>
        <v>25</v>
      </c>
      <c r="HT3" s="0" t="n">
        <f aca="false">HK3+1</f>
        <v>26</v>
      </c>
      <c r="HU3" s="0" t="n">
        <f aca="false">HL3+1</f>
        <v>26</v>
      </c>
      <c r="HV3" s="0" t="n">
        <f aca="false">HM3+1</f>
        <v>26</v>
      </c>
      <c r="HW3" s="0" t="n">
        <f aca="false">HN3+1</f>
        <v>26</v>
      </c>
      <c r="HX3" s="0" t="n">
        <f aca="false">HO3+1</f>
        <v>26</v>
      </c>
      <c r="HY3" s="0" t="n">
        <f aca="false">HP3+1</f>
        <v>26</v>
      </c>
      <c r="HZ3" s="0" t="n">
        <f aca="false">HQ3+1</f>
        <v>26</v>
      </c>
      <c r="IA3" s="0" t="n">
        <f aca="false">HR3+1</f>
        <v>26</v>
      </c>
      <c r="IB3" s="0" t="n">
        <f aca="false">HS3+1</f>
        <v>26</v>
      </c>
      <c r="IC3" s="0" t="n">
        <f aca="false">HT3+1</f>
        <v>27</v>
      </c>
      <c r="ID3" s="0" t="n">
        <f aca="false">HU3+1</f>
        <v>27</v>
      </c>
      <c r="IE3" s="0" t="n">
        <f aca="false">HV3+1</f>
        <v>27</v>
      </c>
      <c r="IF3" s="0" t="n">
        <f aca="false">HW3+1</f>
        <v>27</v>
      </c>
      <c r="IG3" s="0" t="n">
        <f aca="false">HX3+1</f>
        <v>27</v>
      </c>
      <c r="IH3" s="0" t="n">
        <f aca="false">HY3+1</f>
        <v>27</v>
      </c>
      <c r="II3" s="0" t="n">
        <f aca="false">HZ3+1</f>
        <v>27</v>
      </c>
      <c r="IJ3" s="0" t="n">
        <f aca="false">IA3+1</f>
        <v>27</v>
      </c>
      <c r="IK3" s="0" t="n">
        <f aca="false">IB3+1</f>
        <v>27</v>
      </c>
      <c r="IL3" s="0" t="n">
        <f aca="false">IC3+1</f>
        <v>28</v>
      </c>
      <c r="IM3" s="0" t="n">
        <f aca="false">ID3+1</f>
        <v>28</v>
      </c>
      <c r="IN3" s="0" t="n">
        <f aca="false">IE3+1</f>
        <v>28</v>
      </c>
      <c r="IO3" s="0" t="n">
        <f aca="false">IF3+1</f>
        <v>28</v>
      </c>
      <c r="IP3" s="0" t="n">
        <f aca="false">IG3+1</f>
        <v>28</v>
      </c>
      <c r="IQ3" s="0" t="n">
        <f aca="false">IH3+1</f>
        <v>28</v>
      </c>
      <c r="IR3" s="0" t="n">
        <f aca="false">II3+1</f>
        <v>28</v>
      </c>
      <c r="IS3" s="0" t="n">
        <f aca="false">IJ3+1</f>
        <v>28</v>
      </c>
      <c r="IT3" s="0" t="n">
        <f aca="false">IK3+1</f>
        <v>28</v>
      </c>
      <c r="IU3" s="0" t="n">
        <f aca="false">IL3+1</f>
        <v>29</v>
      </c>
      <c r="IV3" s="0" t="n">
        <f aca="false">IM3+1</f>
        <v>29</v>
      </c>
      <c r="IW3" s="0" t="n">
        <f aca="false">IN3+1</f>
        <v>29</v>
      </c>
      <c r="IX3" s="0" t="n">
        <f aca="false">IO3+1</f>
        <v>29</v>
      </c>
      <c r="IY3" s="0" t="n">
        <f aca="false">IP3+1</f>
        <v>29</v>
      </c>
      <c r="IZ3" s="0" t="n">
        <f aca="false">IQ3+1</f>
        <v>29</v>
      </c>
      <c r="JA3" s="0" t="n">
        <f aca="false">IR3+1</f>
        <v>29</v>
      </c>
      <c r="JB3" s="0" t="n">
        <f aca="false">IS3+1</f>
        <v>29</v>
      </c>
      <c r="JC3" s="0" t="n">
        <f aca="false">IT3+1</f>
        <v>29</v>
      </c>
    </row>
    <row r="4" customFormat="false" ht="12.75" hidden="true" customHeight="false" outlineLevel="0" collapsed="false">
      <c r="C4" s="87" t="s">
        <v>589</v>
      </c>
      <c r="D4" s="87" t="s">
        <v>589</v>
      </c>
      <c r="E4" s="87" t="s">
        <v>589</v>
      </c>
      <c r="F4" s="87" t="s">
        <v>589</v>
      </c>
      <c r="G4" s="87" t="s">
        <v>589</v>
      </c>
      <c r="H4" s="87" t="s">
        <v>589</v>
      </c>
      <c r="I4" s="87" t="s">
        <v>589</v>
      </c>
      <c r="J4" s="87" t="s">
        <v>589</v>
      </c>
      <c r="K4" s="87" t="s">
        <v>589</v>
      </c>
      <c r="L4" s="87" t="s">
        <v>589</v>
      </c>
      <c r="M4" s="87" t="s">
        <v>589</v>
      </c>
      <c r="N4" s="87" t="s">
        <v>589</v>
      </c>
      <c r="O4" s="87" t="s">
        <v>589</v>
      </c>
      <c r="P4" s="87" t="s">
        <v>589</v>
      </c>
      <c r="Q4" s="87" t="s">
        <v>589</v>
      </c>
      <c r="R4" s="87" t="s">
        <v>589</v>
      </c>
      <c r="S4" s="87" t="s">
        <v>589</v>
      </c>
      <c r="T4" s="87" t="s">
        <v>589</v>
      </c>
      <c r="U4" s="87" t="s">
        <v>589</v>
      </c>
      <c r="V4" s="87" t="s">
        <v>589</v>
      </c>
      <c r="W4" s="87" t="s">
        <v>589</v>
      </c>
      <c r="X4" s="87" t="s">
        <v>589</v>
      </c>
      <c r="Y4" s="87" t="s">
        <v>589</v>
      </c>
      <c r="Z4" s="87" t="s">
        <v>589</v>
      </c>
      <c r="AA4" s="87" t="s">
        <v>589</v>
      </c>
      <c r="AB4" s="87" t="s">
        <v>589</v>
      </c>
      <c r="AC4" s="87" t="s">
        <v>589</v>
      </c>
      <c r="AD4" s="87" t="s">
        <v>589</v>
      </c>
      <c r="AE4" s="87" t="s">
        <v>589</v>
      </c>
      <c r="AF4" s="87" t="s">
        <v>589</v>
      </c>
      <c r="AG4" s="87" t="s">
        <v>589</v>
      </c>
      <c r="AH4" s="87" t="s">
        <v>589</v>
      </c>
      <c r="AI4" s="87" t="s">
        <v>589</v>
      </c>
      <c r="AJ4" s="87" t="s">
        <v>589</v>
      </c>
      <c r="AK4" s="87" t="s">
        <v>589</v>
      </c>
      <c r="AL4" s="87" t="s">
        <v>589</v>
      </c>
      <c r="AM4" s="87" t="s">
        <v>589</v>
      </c>
      <c r="AN4" s="87" t="s">
        <v>589</v>
      </c>
      <c r="AO4" s="87" t="s">
        <v>589</v>
      </c>
      <c r="AP4" s="87" t="s">
        <v>589</v>
      </c>
      <c r="AQ4" s="87" t="s">
        <v>589</v>
      </c>
      <c r="AR4" s="87" t="s">
        <v>589</v>
      </c>
      <c r="AS4" s="87" t="s">
        <v>589</v>
      </c>
      <c r="AT4" s="87" t="s">
        <v>589</v>
      </c>
      <c r="AU4" s="87" t="s">
        <v>589</v>
      </c>
      <c r="AV4" s="87" t="s">
        <v>589</v>
      </c>
      <c r="AW4" s="87" t="s">
        <v>589</v>
      </c>
      <c r="AX4" s="87" t="s">
        <v>589</v>
      </c>
      <c r="AY4" s="87" t="s">
        <v>589</v>
      </c>
      <c r="AZ4" s="87" t="s">
        <v>589</v>
      </c>
      <c r="BA4" s="87" t="s">
        <v>589</v>
      </c>
      <c r="BB4" s="87" t="s">
        <v>589</v>
      </c>
      <c r="BC4" s="87" t="s">
        <v>589</v>
      </c>
      <c r="BD4" s="87" t="s">
        <v>589</v>
      </c>
      <c r="BE4" s="87" t="s">
        <v>589</v>
      </c>
      <c r="BF4" s="87" t="s">
        <v>589</v>
      </c>
      <c r="BG4" s="87" t="s">
        <v>589</v>
      </c>
      <c r="BH4" s="87" t="s">
        <v>589</v>
      </c>
      <c r="BI4" s="87" t="s">
        <v>589</v>
      </c>
      <c r="BJ4" s="87" t="s">
        <v>589</v>
      </c>
      <c r="BK4" s="87" t="s">
        <v>589</v>
      </c>
      <c r="BL4" s="87" t="s">
        <v>589</v>
      </c>
      <c r="BM4" s="87" t="s">
        <v>589</v>
      </c>
      <c r="BN4" s="87" t="s">
        <v>589</v>
      </c>
      <c r="BO4" s="87" t="s">
        <v>589</v>
      </c>
      <c r="BP4" s="87" t="s">
        <v>589</v>
      </c>
      <c r="BQ4" s="87" t="s">
        <v>589</v>
      </c>
      <c r="BR4" s="87" t="s">
        <v>589</v>
      </c>
      <c r="BS4" s="87" t="s">
        <v>589</v>
      </c>
      <c r="BT4" s="87" t="s">
        <v>589</v>
      </c>
      <c r="BU4" s="87" t="s">
        <v>589</v>
      </c>
      <c r="BV4" s="87" t="s">
        <v>589</v>
      </c>
      <c r="BW4" s="87" t="s">
        <v>589</v>
      </c>
      <c r="BX4" s="87" t="s">
        <v>589</v>
      </c>
      <c r="BY4" s="87" t="s">
        <v>589</v>
      </c>
      <c r="BZ4" s="87" t="s">
        <v>589</v>
      </c>
      <c r="CA4" s="87" t="s">
        <v>589</v>
      </c>
      <c r="CB4" s="87" t="s">
        <v>589</v>
      </c>
      <c r="CC4" s="87" t="s">
        <v>589</v>
      </c>
      <c r="CD4" s="87" t="s">
        <v>589</v>
      </c>
      <c r="CE4" s="87" t="s">
        <v>589</v>
      </c>
      <c r="CF4" s="87" t="s">
        <v>589</v>
      </c>
      <c r="CG4" s="87" t="s">
        <v>589</v>
      </c>
      <c r="CH4" s="87" t="s">
        <v>589</v>
      </c>
      <c r="CI4" s="87" t="s">
        <v>589</v>
      </c>
      <c r="CJ4" s="87" t="s">
        <v>589</v>
      </c>
      <c r="CK4" s="87" t="s">
        <v>589</v>
      </c>
      <c r="CL4" s="87" t="s">
        <v>589</v>
      </c>
      <c r="CM4" s="87" t="s">
        <v>589</v>
      </c>
      <c r="CN4" s="87" t="s">
        <v>589</v>
      </c>
      <c r="CO4" s="87" t="s">
        <v>589</v>
      </c>
      <c r="CP4" s="87" t="s">
        <v>589</v>
      </c>
      <c r="CQ4" s="87" t="s">
        <v>589</v>
      </c>
      <c r="CR4" s="87" t="s">
        <v>589</v>
      </c>
      <c r="CS4" s="87" t="s">
        <v>589</v>
      </c>
      <c r="CT4" s="87" t="s">
        <v>589</v>
      </c>
      <c r="CU4" s="87" t="s">
        <v>589</v>
      </c>
      <c r="CV4" s="87" t="s">
        <v>589</v>
      </c>
      <c r="CW4" s="87" t="s">
        <v>589</v>
      </c>
      <c r="CX4" s="87" t="s">
        <v>589</v>
      </c>
      <c r="CY4" s="87" t="s">
        <v>589</v>
      </c>
      <c r="CZ4" s="87" t="s">
        <v>589</v>
      </c>
      <c r="DA4" s="87" t="s">
        <v>589</v>
      </c>
      <c r="DB4" s="87" t="s">
        <v>589</v>
      </c>
      <c r="DC4" s="87" t="s">
        <v>589</v>
      </c>
      <c r="DD4" s="87" t="s">
        <v>589</v>
      </c>
      <c r="DE4" s="87" t="s">
        <v>589</v>
      </c>
      <c r="DF4" s="87" t="s">
        <v>589</v>
      </c>
      <c r="DG4" s="87" t="s">
        <v>589</v>
      </c>
      <c r="DH4" s="87" t="s">
        <v>589</v>
      </c>
      <c r="DI4" s="87" t="s">
        <v>589</v>
      </c>
      <c r="DJ4" s="87" t="s">
        <v>589</v>
      </c>
      <c r="DK4" s="87" t="s">
        <v>589</v>
      </c>
      <c r="DL4" s="87" t="s">
        <v>589</v>
      </c>
      <c r="DM4" s="87" t="s">
        <v>589</v>
      </c>
      <c r="DN4" s="87" t="s">
        <v>589</v>
      </c>
      <c r="DO4" s="87" t="s">
        <v>589</v>
      </c>
      <c r="DP4" s="87" t="s">
        <v>589</v>
      </c>
      <c r="DQ4" s="87" t="s">
        <v>589</v>
      </c>
      <c r="DR4" s="87" t="s">
        <v>589</v>
      </c>
      <c r="DS4" s="87" t="s">
        <v>589</v>
      </c>
      <c r="DT4" s="87" t="s">
        <v>589</v>
      </c>
      <c r="DU4" s="87" t="s">
        <v>589</v>
      </c>
      <c r="DV4" s="87" t="s">
        <v>589</v>
      </c>
      <c r="DW4" s="87" t="s">
        <v>589</v>
      </c>
      <c r="DX4" s="87" t="s">
        <v>589</v>
      </c>
      <c r="DY4" s="87" t="s">
        <v>589</v>
      </c>
      <c r="DZ4" s="87" t="s">
        <v>589</v>
      </c>
      <c r="EA4" s="87" t="s">
        <v>589</v>
      </c>
      <c r="EB4" s="87" t="s">
        <v>589</v>
      </c>
      <c r="EC4" s="87" t="s">
        <v>589</v>
      </c>
      <c r="ED4" s="87" t="s">
        <v>589</v>
      </c>
      <c r="EE4" s="87" t="s">
        <v>589</v>
      </c>
      <c r="EF4" s="87" t="s">
        <v>589</v>
      </c>
      <c r="EG4" s="87" t="s">
        <v>589</v>
      </c>
      <c r="EH4" s="87" t="s">
        <v>589</v>
      </c>
      <c r="EI4" s="87" t="s">
        <v>589</v>
      </c>
      <c r="EJ4" s="87" t="s">
        <v>589</v>
      </c>
      <c r="EK4" s="87" t="s">
        <v>589</v>
      </c>
      <c r="EL4" s="87" t="s">
        <v>589</v>
      </c>
      <c r="EM4" s="87" t="s">
        <v>589</v>
      </c>
      <c r="EN4" s="87" t="s">
        <v>589</v>
      </c>
      <c r="EO4" s="87" t="s">
        <v>589</v>
      </c>
      <c r="EP4" s="87" t="s">
        <v>589</v>
      </c>
      <c r="EQ4" s="87" t="s">
        <v>589</v>
      </c>
      <c r="ER4" s="87" t="s">
        <v>589</v>
      </c>
      <c r="ES4" s="87" t="s">
        <v>589</v>
      </c>
      <c r="ET4" s="87" t="s">
        <v>589</v>
      </c>
      <c r="EU4" s="87" t="s">
        <v>589</v>
      </c>
      <c r="EV4" s="87" t="s">
        <v>589</v>
      </c>
      <c r="EW4" s="87" t="s">
        <v>589</v>
      </c>
      <c r="EX4" s="87" t="s">
        <v>589</v>
      </c>
      <c r="EY4" s="87" t="s">
        <v>589</v>
      </c>
      <c r="EZ4" s="87" t="s">
        <v>589</v>
      </c>
      <c r="FA4" s="87" t="s">
        <v>589</v>
      </c>
      <c r="FB4" s="87" t="s">
        <v>589</v>
      </c>
      <c r="FC4" s="87" t="s">
        <v>589</v>
      </c>
      <c r="FD4" s="87" t="s">
        <v>589</v>
      </c>
      <c r="FE4" s="87" t="s">
        <v>589</v>
      </c>
      <c r="FF4" s="87" t="s">
        <v>589</v>
      </c>
      <c r="FG4" s="87" t="s">
        <v>589</v>
      </c>
      <c r="FH4" s="87" t="s">
        <v>589</v>
      </c>
      <c r="FI4" s="87" t="s">
        <v>589</v>
      </c>
      <c r="FJ4" s="87" t="s">
        <v>589</v>
      </c>
      <c r="FK4" s="87" t="s">
        <v>589</v>
      </c>
      <c r="FL4" s="87" t="s">
        <v>589</v>
      </c>
      <c r="FM4" s="87" t="s">
        <v>589</v>
      </c>
      <c r="FN4" s="87" t="s">
        <v>589</v>
      </c>
      <c r="FO4" s="87" t="s">
        <v>589</v>
      </c>
      <c r="FP4" s="87" t="s">
        <v>589</v>
      </c>
      <c r="FQ4" s="87" t="s">
        <v>589</v>
      </c>
      <c r="FR4" s="87" t="s">
        <v>589</v>
      </c>
      <c r="FS4" s="87" t="s">
        <v>589</v>
      </c>
      <c r="FT4" s="87" t="s">
        <v>589</v>
      </c>
      <c r="FU4" s="87" t="s">
        <v>589</v>
      </c>
      <c r="FV4" s="87" t="s">
        <v>589</v>
      </c>
      <c r="FW4" s="87" t="s">
        <v>589</v>
      </c>
      <c r="FX4" s="87" t="s">
        <v>589</v>
      </c>
      <c r="FY4" s="87" t="s">
        <v>589</v>
      </c>
      <c r="FZ4" s="87" t="s">
        <v>589</v>
      </c>
      <c r="GA4" s="87" t="s">
        <v>589</v>
      </c>
      <c r="GB4" s="87" t="s">
        <v>589</v>
      </c>
      <c r="GC4" s="87" t="s">
        <v>589</v>
      </c>
      <c r="GD4" s="87" t="s">
        <v>589</v>
      </c>
      <c r="GE4" s="87" t="s">
        <v>589</v>
      </c>
      <c r="GF4" s="87" t="s">
        <v>589</v>
      </c>
      <c r="GG4" s="87" t="s">
        <v>589</v>
      </c>
      <c r="GH4" s="87" t="s">
        <v>589</v>
      </c>
      <c r="GI4" s="87" t="s">
        <v>589</v>
      </c>
      <c r="GJ4" s="87" t="s">
        <v>589</v>
      </c>
      <c r="GK4" s="87" t="s">
        <v>589</v>
      </c>
      <c r="GL4" s="87" t="s">
        <v>589</v>
      </c>
      <c r="GM4" s="87" t="s">
        <v>589</v>
      </c>
      <c r="GN4" s="87" t="s">
        <v>589</v>
      </c>
      <c r="GO4" s="87" t="s">
        <v>589</v>
      </c>
      <c r="GP4" s="87" t="s">
        <v>589</v>
      </c>
      <c r="GQ4" s="87" t="s">
        <v>589</v>
      </c>
      <c r="GR4" s="87" t="s">
        <v>589</v>
      </c>
      <c r="GS4" s="87" t="s">
        <v>589</v>
      </c>
      <c r="GT4" s="87" t="s">
        <v>589</v>
      </c>
      <c r="GU4" s="87" t="s">
        <v>589</v>
      </c>
      <c r="GV4" s="87" t="s">
        <v>589</v>
      </c>
      <c r="GW4" s="87" t="s">
        <v>589</v>
      </c>
      <c r="GX4" s="87" t="s">
        <v>589</v>
      </c>
      <c r="GY4" s="87" t="s">
        <v>589</v>
      </c>
      <c r="GZ4" s="87" t="s">
        <v>589</v>
      </c>
      <c r="HA4" s="87" t="s">
        <v>589</v>
      </c>
      <c r="HB4" s="87" t="s">
        <v>589</v>
      </c>
      <c r="HC4" s="87" t="s">
        <v>589</v>
      </c>
      <c r="HD4" s="87" t="s">
        <v>589</v>
      </c>
      <c r="HE4" s="87" t="s">
        <v>589</v>
      </c>
      <c r="HF4" s="87" t="s">
        <v>589</v>
      </c>
      <c r="HG4" s="87" t="s">
        <v>589</v>
      </c>
      <c r="HH4" s="87" t="s">
        <v>589</v>
      </c>
      <c r="HI4" s="87" t="s">
        <v>589</v>
      </c>
      <c r="HJ4" s="87" t="s">
        <v>589</v>
      </c>
      <c r="HK4" s="87" t="s">
        <v>589</v>
      </c>
      <c r="HL4" s="87" t="s">
        <v>589</v>
      </c>
      <c r="HM4" s="87" t="s">
        <v>589</v>
      </c>
      <c r="HN4" s="87" t="s">
        <v>589</v>
      </c>
      <c r="HO4" s="87" t="s">
        <v>589</v>
      </c>
      <c r="HP4" s="87" t="s">
        <v>589</v>
      </c>
      <c r="HQ4" s="87" t="s">
        <v>589</v>
      </c>
      <c r="HR4" s="87" t="s">
        <v>589</v>
      </c>
      <c r="HS4" s="87" t="s">
        <v>589</v>
      </c>
      <c r="HT4" s="87" t="s">
        <v>589</v>
      </c>
      <c r="HU4" s="87" t="s">
        <v>589</v>
      </c>
      <c r="HV4" s="87" t="s">
        <v>589</v>
      </c>
      <c r="HW4" s="87" t="s">
        <v>589</v>
      </c>
      <c r="HX4" s="87" t="s">
        <v>589</v>
      </c>
      <c r="HY4" s="87" t="s">
        <v>589</v>
      </c>
      <c r="HZ4" s="87" t="s">
        <v>589</v>
      </c>
      <c r="IA4" s="87" t="s">
        <v>589</v>
      </c>
      <c r="IB4" s="87" t="s">
        <v>589</v>
      </c>
      <c r="IC4" s="87" t="s">
        <v>589</v>
      </c>
      <c r="ID4" s="87" t="s">
        <v>589</v>
      </c>
      <c r="IE4" s="87" t="s">
        <v>589</v>
      </c>
      <c r="IF4" s="87" t="s">
        <v>589</v>
      </c>
      <c r="IG4" s="87" t="s">
        <v>589</v>
      </c>
      <c r="IH4" s="87" t="s">
        <v>589</v>
      </c>
      <c r="II4" s="87" t="s">
        <v>589</v>
      </c>
      <c r="IJ4" s="87" t="s">
        <v>589</v>
      </c>
      <c r="IK4" s="87" t="s">
        <v>589</v>
      </c>
      <c r="IL4" s="87" t="s">
        <v>589</v>
      </c>
      <c r="IM4" s="87" t="s">
        <v>589</v>
      </c>
      <c r="IN4" s="87" t="s">
        <v>589</v>
      </c>
      <c r="IO4" s="87" t="s">
        <v>589</v>
      </c>
      <c r="IP4" s="87" t="s">
        <v>589</v>
      </c>
      <c r="IQ4" s="87" t="s">
        <v>589</v>
      </c>
      <c r="IR4" s="87" t="s">
        <v>589</v>
      </c>
      <c r="IS4" s="87" t="s">
        <v>589</v>
      </c>
      <c r="IT4" s="87" t="s">
        <v>589</v>
      </c>
      <c r="IU4" s="87" t="s">
        <v>589</v>
      </c>
      <c r="IV4" s="87" t="s">
        <v>589</v>
      </c>
      <c r="IW4" s="87" t="s">
        <v>589</v>
      </c>
      <c r="IX4" s="87" t="s">
        <v>589</v>
      </c>
      <c r="IY4" s="87" t="s">
        <v>589</v>
      </c>
      <c r="IZ4" s="87" t="s">
        <v>589</v>
      </c>
      <c r="JA4" s="87" t="s">
        <v>589</v>
      </c>
      <c r="JB4" s="87" t="s">
        <v>589</v>
      </c>
      <c r="JC4" s="87" t="s">
        <v>589</v>
      </c>
    </row>
    <row r="5" customFormat="false" ht="12.75" hidden="true" customHeight="false" outlineLevel="0" collapsed="false">
      <c r="C5" s="0" t="str">
        <f aca="false">VLOOKUP(C3,'BCA Community Lookup'!$B$3:$D$31,3,FALSE())</f>
        <v>AEB</v>
      </c>
      <c r="D5" s="0" t="str">
        <f aca="false">VLOOKUP(D3,'BCA Community Lookup'!$B$3:$D$31,3,FALSE())</f>
        <v>AEB</v>
      </c>
      <c r="E5" s="0" t="str">
        <f aca="false">VLOOKUP(E3,'BCA Community Lookup'!$B$3:$D$31,3,FALSE())</f>
        <v>AEB</v>
      </c>
      <c r="F5" s="0" t="str">
        <f aca="false">VLOOKUP(F3,'BCA Community Lookup'!$B$3:$D$31,3,FALSE())</f>
        <v>AEB</v>
      </c>
      <c r="G5" s="0" t="str">
        <f aca="false">VLOOKUP(G3,'BCA Community Lookup'!$B$3:$D$31,3,FALSE())</f>
        <v>AEB</v>
      </c>
      <c r="H5" s="0" t="str">
        <f aca="false">VLOOKUP(H3,'BCA Community Lookup'!$B$3:$D$31,3,FALSE())</f>
        <v>AEB</v>
      </c>
      <c r="I5" s="0" t="str">
        <f aca="false">VLOOKUP(I3,'BCA Community Lookup'!$B$3:$D$31,3,FALSE())</f>
        <v>AEB</v>
      </c>
      <c r="J5" s="0" t="str">
        <f aca="false">VLOOKUP(J3,'BCA Community Lookup'!$B$3:$D$31,3,FALSE())</f>
        <v>AEB</v>
      </c>
      <c r="K5" s="0" t="str">
        <f aca="false">VLOOKUP(K3,'BCA Community Lookup'!$B$3:$D$31,3,FALSE())</f>
        <v>AEB</v>
      </c>
      <c r="L5" s="0" t="str">
        <f aca="false">VLOOKUP(L3,'BCA Community Lookup'!$B$3:$D$31,3,FALSE())</f>
        <v>AWCA</v>
      </c>
      <c r="M5" s="0" t="str">
        <f aca="false">VLOOKUP(M3,'BCA Community Lookup'!$B$3:$D$31,3,FALSE())</f>
        <v>AWCA</v>
      </c>
      <c r="N5" s="0" t="str">
        <f aca="false">VLOOKUP(N3,'BCA Community Lookup'!$B$3:$D$31,3,FALSE())</f>
        <v>AWCA</v>
      </c>
      <c r="O5" s="0" t="str">
        <f aca="false">VLOOKUP(O3,'BCA Community Lookup'!$B$3:$D$31,3,FALSE())</f>
        <v>AWCA</v>
      </c>
      <c r="P5" s="0" t="str">
        <f aca="false">VLOOKUP(P3,'BCA Community Lookup'!$B$3:$D$31,3,FALSE())</f>
        <v>AWCA</v>
      </c>
      <c r="Q5" s="0" t="str">
        <f aca="false">VLOOKUP(Q3,'BCA Community Lookup'!$B$3:$D$31,3,FALSE())</f>
        <v>AWCA</v>
      </c>
      <c r="R5" s="0" t="str">
        <f aca="false">VLOOKUP(R3,'BCA Community Lookup'!$B$3:$D$31,3,FALSE())</f>
        <v>AWCA</v>
      </c>
      <c r="S5" s="0" t="str">
        <f aca="false">VLOOKUP(S3,'BCA Community Lookup'!$B$3:$D$31,3,FALSE())</f>
        <v>AWCA</v>
      </c>
      <c r="T5" s="0" t="str">
        <f aca="false">VLOOKUP(T3,'BCA Community Lookup'!$B$3:$D$31,3,FALSE())</f>
        <v>AWCA</v>
      </c>
      <c r="U5" s="0" t="str">
        <f aca="false">VLOOKUP(U3,'BCA Community Lookup'!$B$3:$D$31,3,FALSE())</f>
        <v>MOA</v>
      </c>
      <c r="V5" s="0" t="str">
        <f aca="false">VLOOKUP(V3,'BCA Community Lookup'!$B$3:$D$31,3,FALSE())</f>
        <v>MOA</v>
      </c>
      <c r="W5" s="0" t="str">
        <f aca="false">VLOOKUP(W3,'BCA Community Lookup'!$B$3:$D$31,3,FALSE())</f>
        <v>MOA</v>
      </c>
      <c r="X5" s="0" t="str">
        <f aca="false">VLOOKUP(X3,'BCA Community Lookup'!$B$3:$D$31,3,FALSE())</f>
        <v>MOA</v>
      </c>
      <c r="Y5" s="0" t="str">
        <f aca="false">VLOOKUP(Y3,'BCA Community Lookup'!$B$3:$D$31,3,FALSE())</f>
        <v>MOA</v>
      </c>
      <c r="Z5" s="0" t="str">
        <f aca="false">VLOOKUP(Z3,'BCA Community Lookup'!$B$3:$D$31,3,FALSE())</f>
        <v>MOA</v>
      </c>
      <c r="AA5" s="0" t="str">
        <f aca="false">VLOOKUP(AA3,'BCA Community Lookup'!$B$3:$D$31,3,FALSE())</f>
        <v>MOA</v>
      </c>
      <c r="AB5" s="0" t="str">
        <f aca="false">VLOOKUP(AB3,'BCA Community Lookup'!$B$3:$D$31,3,FALSE())</f>
        <v>MOA</v>
      </c>
      <c r="AC5" s="0" t="str">
        <f aca="false">VLOOKUP(AC3,'BCA Community Lookup'!$B$3:$D$31,3,FALSE())</f>
        <v>MOA</v>
      </c>
      <c r="AD5" s="0" t="str">
        <f aca="false">VLOOKUP(AD3,'BCA Community Lookup'!$B$3:$D$31,3,FALSE())</f>
        <v>Bethel</v>
      </c>
      <c r="AE5" s="0" t="str">
        <f aca="false">VLOOKUP(AE3,'BCA Community Lookup'!$B$3:$D$31,3,FALSE())</f>
        <v>Bethel</v>
      </c>
      <c r="AF5" s="0" t="str">
        <f aca="false">VLOOKUP(AF3,'BCA Community Lookup'!$B$3:$D$31,3,FALSE())</f>
        <v>Bethel</v>
      </c>
      <c r="AG5" s="0" t="str">
        <f aca="false">VLOOKUP(AG3,'BCA Community Lookup'!$B$3:$D$31,3,FALSE())</f>
        <v>Bethel</v>
      </c>
      <c r="AH5" s="0" t="str">
        <f aca="false">VLOOKUP(AH3,'BCA Community Lookup'!$B$3:$D$31,3,FALSE())</f>
        <v>Bethel</v>
      </c>
      <c r="AI5" s="0" t="str">
        <f aca="false">VLOOKUP(AI3,'BCA Community Lookup'!$B$3:$D$31,3,FALSE())</f>
        <v>Bethel</v>
      </c>
      <c r="AJ5" s="0" t="str">
        <f aca="false">VLOOKUP(AJ3,'BCA Community Lookup'!$B$3:$D$31,3,FALSE())</f>
        <v>Bethel</v>
      </c>
      <c r="AK5" s="0" t="str">
        <f aca="false">VLOOKUP(AK3,'BCA Community Lookup'!$B$3:$D$31,3,FALSE())</f>
        <v>Bethel</v>
      </c>
      <c r="AL5" s="0" t="str">
        <f aca="false">VLOOKUP(AL3,'BCA Community Lookup'!$B$3:$D$31,3,FALSE())</f>
        <v>Bethel</v>
      </c>
      <c r="AM5" s="0" t="str">
        <f aca="false">VLOOKUP(AM3,'BCA Community Lookup'!$B$3:$D$31,3,FALSE())</f>
        <v>BBB</v>
      </c>
      <c r="AN5" s="0" t="str">
        <f aca="false">VLOOKUP(AN3,'BCA Community Lookup'!$B$3:$D$31,3,FALSE())</f>
        <v>BBB</v>
      </c>
      <c r="AO5" s="0" t="str">
        <f aca="false">VLOOKUP(AO3,'BCA Community Lookup'!$B$3:$D$31,3,FALSE())</f>
        <v>BBB</v>
      </c>
      <c r="AP5" s="0" t="str">
        <f aca="false">VLOOKUP(AP3,'BCA Community Lookup'!$B$3:$D$31,3,FALSE())</f>
        <v>BBB</v>
      </c>
      <c r="AQ5" s="0" t="str">
        <f aca="false">VLOOKUP(AQ3,'BCA Community Lookup'!$B$3:$D$31,3,FALSE())</f>
        <v>BBB</v>
      </c>
      <c r="AR5" s="0" t="str">
        <f aca="false">VLOOKUP(AR3,'BCA Community Lookup'!$B$3:$D$31,3,FALSE())</f>
        <v>BBB</v>
      </c>
      <c r="AS5" s="0" t="str">
        <f aca="false">VLOOKUP(AS3,'BCA Community Lookup'!$B$3:$D$31,3,FALSE())</f>
        <v>BBB</v>
      </c>
      <c r="AT5" s="0" t="str">
        <f aca="false">VLOOKUP(AT3,'BCA Community Lookup'!$B$3:$D$31,3,FALSE())</f>
        <v>BBB</v>
      </c>
      <c r="AU5" s="0" t="str">
        <f aca="false">VLOOKUP(AU3,'BCA Community Lookup'!$B$3:$D$31,3,FALSE())</f>
        <v>BBB</v>
      </c>
      <c r="AV5" s="0" t="str">
        <f aca="false">VLOOKUP(AV3,'BCA Community Lookup'!$B$3:$D$31,3,FALSE())</f>
        <v>Denali</v>
      </c>
      <c r="AW5" s="0" t="str">
        <f aca="false">VLOOKUP(AW3,'BCA Community Lookup'!$B$3:$D$31,3,FALSE())</f>
        <v>Denali</v>
      </c>
      <c r="AX5" s="0" t="str">
        <f aca="false">VLOOKUP(AX3,'BCA Community Lookup'!$B$3:$D$31,3,FALSE())</f>
        <v>Denali</v>
      </c>
      <c r="AY5" s="0" t="str">
        <f aca="false">VLOOKUP(AY3,'BCA Community Lookup'!$B$3:$D$31,3,FALSE())</f>
        <v>Denali</v>
      </c>
      <c r="AZ5" s="0" t="str">
        <f aca="false">VLOOKUP(AZ3,'BCA Community Lookup'!$B$3:$D$31,3,FALSE())</f>
        <v>Denali</v>
      </c>
      <c r="BA5" s="0" t="str">
        <f aca="false">VLOOKUP(BA3,'BCA Community Lookup'!$B$3:$D$31,3,FALSE())</f>
        <v>Denali</v>
      </c>
      <c r="BB5" s="0" t="str">
        <f aca="false">VLOOKUP(BB3,'BCA Community Lookup'!$B$3:$D$31,3,FALSE())</f>
        <v>Denali</v>
      </c>
      <c r="BC5" s="0" t="str">
        <f aca="false">VLOOKUP(BC3,'BCA Community Lookup'!$B$3:$D$31,3,FALSE())</f>
        <v>Denali</v>
      </c>
      <c r="BD5" s="0" t="str">
        <f aca="false">VLOOKUP(BD3,'BCA Community Lookup'!$B$3:$D$31,3,FALSE())</f>
        <v>Denali</v>
      </c>
      <c r="BE5" s="0" t="str">
        <f aca="false">VLOOKUP(BE3,'BCA Community Lookup'!$B$3:$D$31,3,FALSE())</f>
        <v>Dillingham</v>
      </c>
      <c r="BF5" s="0" t="str">
        <f aca="false">VLOOKUP(BF3,'BCA Community Lookup'!$B$3:$D$31,3,FALSE())</f>
        <v>Dillingham</v>
      </c>
      <c r="BG5" s="0" t="str">
        <f aca="false">VLOOKUP(BG3,'BCA Community Lookup'!$B$3:$D$31,3,FALSE())</f>
        <v>Dillingham</v>
      </c>
      <c r="BH5" s="0" t="str">
        <f aca="false">VLOOKUP(BH3,'BCA Community Lookup'!$B$3:$D$31,3,FALSE())</f>
        <v>Dillingham</v>
      </c>
      <c r="BI5" s="0" t="str">
        <f aca="false">VLOOKUP(BI3,'BCA Community Lookup'!$B$3:$D$31,3,FALSE())</f>
        <v>Dillingham</v>
      </c>
      <c r="BJ5" s="0" t="str">
        <f aca="false">VLOOKUP(BJ3,'BCA Community Lookup'!$B$3:$D$31,3,FALSE())</f>
        <v>Dillingham</v>
      </c>
      <c r="BK5" s="0" t="str">
        <f aca="false">VLOOKUP(BK3,'BCA Community Lookup'!$B$3:$D$31,3,FALSE())</f>
        <v>Dillingham</v>
      </c>
      <c r="BL5" s="0" t="str">
        <f aca="false">VLOOKUP(BL3,'BCA Community Lookup'!$B$3:$D$31,3,FALSE())</f>
        <v>Dillingham</v>
      </c>
      <c r="BM5" s="0" t="str">
        <f aca="false">VLOOKUP(BM3,'BCA Community Lookup'!$B$3:$D$31,3,FALSE())</f>
        <v>Dillingham</v>
      </c>
      <c r="BN5" s="0" t="str">
        <f aca="false">VLOOKUP(BN3,'BCA Community Lookup'!$B$3:$D$31,3,FALSE())</f>
        <v>FNSB</v>
      </c>
      <c r="BO5" s="0" t="str">
        <f aca="false">VLOOKUP(BO3,'BCA Community Lookup'!$B$3:$D$31,3,FALSE())</f>
        <v>FNSB</v>
      </c>
      <c r="BP5" s="0" t="str">
        <f aca="false">VLOOKUP(BP3,'BCA Community Lookup'!$B$3:$D$31,3,FALSE())</f>
        <v>FNSB</v>
      </c>
      <c r="BQ5" s="0" t="str">
        <f aca="false">VLOOKUP(BQ3,'BCA Community Lookup'!$B$3:$D$31,3,FALSE())</f>
        <v>FNSB</v>
      </c>
      <c r="BR5" s="0" t="str">
        <f aca="false">VLOOKUP(BR3,'BCA Community Lookup'!$B$3:$D$31,3,FALSE())</f>
        <v>FNSB</v>
      </c>
      <c r="BS5" s="0" t="str">
        <f aca="false">VLOOKUP(BS3,'BCA Community Lookup'!$B$3:$D$31,3,FALSE())</f>
        <v>FNSB</v>
      </c>
      <c r="BT5" s="0" t="str">
        <f aca="false">VLOOKUP(BT3,'BCA Community Lookup'!$B$3:$D$31,3,FALSE())</f>
        <v>FNSB</v>
      </c>
      <c r="BU5" s="0" t="str">
        <f aca="false">VLOOKUP(BU3,'BCA Community Lookup'!$B$3:$D$31,3,FALSE())</f>
        <v>FNSB</v>
      </c>
      <c r="BV5" s="0" t="str">
        <f aca="false">VLOOKUP(BV3,'BCA Community Lookup'!$B$3:$D$31,3,FALSE())</f>
        <v>FNSB</v>
      </c>
      <c r="BW5" s="0" t="str">
        <f aca="false">VLOOKUP(BW3,'BCA Community Lookup'!$B$3:$D$31,3,FALSE())</f>
        <v>Haines</v>
      </c>
      <c r="BX5" s="0" t="str">
        <f aca="false">VLOOKUP(BX3,'BCA Community Lookup'!$B$3:$D$31,3,FALSE())</f>
        <v>Haines</v>
      </c>
      <c r="BY5" s="0" t="str">
        <f aca="false">VLOOKUP(BY3,'BCA Community Lookup'!$B$3:$D$31,3,FALSE())</f>
        <v>Haines</v>
      </c>
      <c r="BZ5" s="0" t="str">
        <f aca="false">VLOOKUP(BZ3,'BCA Community Lookup'!$B$3:$D$31,3,FALSE())</f>
        <v>Haines</v>
      </c>
      <c r="CA5" s="0" t="str">
        <f aca="false">VLOOKUP(CA3,'BCA Community Lookup'!$B$3:$D$31,3,FALSE())</f>
        <v>Haines</v>
      </c>
      <c r="CB5" s="0" t="str">
        <f aca="false">VLOOKUP(CB3,'BCA Community Lookup'!$B$3:$D$31,3,FALSE())</f>
        <v>Haines</v>
      </c>
      <c r="CC5" s="0" t="str">
        <f aca="false">VLOOKUP(CC3,'BCA Community Lookup'!$B$3:$D$31,3,FALSE())</f>
        <v>Haines</v>
      </c>
      <c r="CD5" s="0" t="str">
        <f aca="false">VLOOKUP(CD3,'BCA Community Lookup'!$B$3:$D$31,3,FALSE())</f>
        <v>Haines</v>
      </c>
      <c r="CE5" s="0" t="str">
        <f aca="false">VLOOKUP(CE3,'BCA Community Lookup'!$B$3:$D$31,3,FALSE())</f>
        <v>Haines</v>
      </c>
      <c r="CF5" s="0" t="str">
        <f aca="false">VLOOKUP(CF3,'BCA Community Lookup'!$B$3:$D$31,3,FALSE())</f>
        <v>Hoonah Angoon</v>
      </c>
      <c r="CG5" s="0" t="str">
        <f aca="false">VLOOKUP(CG3,'BCA Community Lookup'!$B$3:$D$31,3,FALSE())</f>
        <v>Hoonah Angoon</v>
      </c>
      <c r="CH5" s="0" t="str">
        <f aca="false">VLOOKUP(CH3,'BCA Community Lookup'!$B$3:$D$31,3,FALSE())</f>
        <v>Hoonah Angoon</v>
      </c>
      <c r="CI5" s="0" t="str">
        <f aca="false">VLOOKUP(CI3,'BCA Community Lookup'!$B$3:$D$31,3,FALSE())</f>
        <v>Hoonah Angoon</v>
      </c>
      <c r="CJ5" s="0" t="str">
        <f aca="false">VLOOKUP(CJ3,'BCA Community Lookup'!$B$3:$D$31,3,FALSE())</f>
        <v>Hoonah Angoon</v>
      </c>
      <c r="CK5" s="0" t="str">
        <f aca="false">VLOOKUP(CK3,'BCA Community Lookup'!$B$3:$D$31,3,FALSE())</f>
        <v>Hoonah Angoon</v>
      </c>
      <c r="CL5" s="0" t="str">
        <f aca="false">VLOOKUP(CL3,'BCA Community Lookup'!$B$3:$D$31,3,FALSE())</f>
        <v>Hoonah Angoon</v>
      </c>
      <c r="CM5" s="0" t="str">
        <f aca="false">VLOOKUP(CM3,'BCA Community Lookup'!$B$3:$D$31,3,FALSE())</f>
        <v>Hoonah Angoon</v>
      </c>
      <c r="CN5" s="0" t="str">
        <f aca="false">VLOOKUP(CN3,'BCA Community Lookup'!$B$3:$D$31,3,FALSE())</f>
        <v>Hoonah Angoon</v>
      </c>
      <c r="CO5" s="0" t="str">
        <f aca="false">VLOOKUP(CO3,'BCA Community Lookup'!$B$3:$D$31,3,FALSE())</f>
        <v>Juneau</v>
      </c>
      <c r="CP5" s="0" t="str">
        <f aca="false">VLOOKUP(CP3,'BCA Community Lookup'!$B$3:$D$31,3,FALSE())</f>
        <v>Juneau</v>
      </c>
      <c r="CQ5" s="0" t="str">
        <f aca="false">VLOOKUP(CQ3,'BCA Community Lookup'!$B$3:$D$31,3,FALSE())</f>
        <v>Juneau</v>
      </c>
      <c r="CR5" s="0" t="str">
        <f aca="false">VLOOKUP(CR3,'BCA Community Lookup'!$B$3:$D$31,3,FALSE())</f>
        <v>Juneau</v>
      </c>
      <c r="CS5" s="0" t="str">
        <f aca="false">VLOOKUP(CS3,'BCA Community Lookup'!$B$3:$D$31,3,FALSE())</f>
        <v>Juneau</v>
      </c>
      <c r="CT5" s="0" t="str">
        <f aca="false">VLOOKUP(CT3,'BCA Community Lookup'!$B$3:$D$31,3,FALSE())</f>
        <v>Juneau</v>
      </c>
      <c r="CU5" s="0" t="str">
        <f aca="false">VLOOKUP(CU3,'BCA Community Lookup'!$B$3:$D$31,3,FALSE())</f>
        <v>Juneau</v>
      </c>
      <c r="CV5" s="0" t="str">
        <f aca="false">VLOOKUP(CV3,'BCA Community Lookup'!$B$3:$D$31,3,FALSE())</f>
        <v>Juneau</v>
      </c>
      <c r="CW5" s="0" t="str">
        <f aca="false">VLOOKUP(CW3,'BCA Community Lookup'!$B$3:$D$31,3,FALSE())</f>
        <v>Juneau</v>
      </c>
      <c r="CX5" s="0" t="str">
        <f aca="false">VLOOKUP(CX3,'BCA Community Lookup'!$B$3:$D$31,3,FALSE())</f>
        <v>KPB</v>
      </c>
      <c r="CY5" s="0" t="str">
        <f aca="false">VLOOKUP(CY3,'BCA Community Lookup'!$B$3:$D$31,3,FALSE())</f>
        <v>KPB</v>
      </c>
      <c r="CZ5" s="0" t="str">
        <f aca="false">VLOOKUP(CZ3,'BCA Community Lookup'!$B$3:$D$31,3,FALSE())</f>
        <v>KPB</v>
      </c>
      <c r="DA5" s="0" t="str">
        <f aca="false">VLOOKUP(DA3,'BCA Community Lookup'!$B$3:$D$31,3,FALSE())</f>
        <v>KPB</v>
      </c>
      <c r="DB5" s="0" t="str">
        <f aca="false">VLOOKUP(DB3,'BCA Community Lookup'!$B$3:$D$31,3,FALSE())</f>
        <v>KPB</v>
      </c>
      <c r="DC5" s="0" t="str">
        <f aca="false">VLOOKUP(DC3,'BCA Community Lookup'!$B$3:$D$31,3,FALSE())</f>
        <v>KPB</v>
      </c>
      <c r="DD5" s="0" t="str">
        <f aca="false">VLOOKUP(DD3,'BCA Community Lookup'!$B$3:$D$31,3,FALSE())</f>
        <v>KPB</v>
      </c>
      <c r="DE5" s="0" t="str">
        <f aca="false">VLOOKUP(DE3,'BCA Community Lookup'!$B$3:$D$31,3,FALSE())</f>
        <v>KPB</v>
      </c>
      <c r="DF5" s="0" t="str">
        <f aca="false">VLOOKUP(DF3,'BCA Community Lookup'!$B$3:$D$31,3,FALSE())</f>
        <v>KPB</v>
      </c>
      <c r="DG5" s="0" t="str">
        <f aca="false">VLOOKUP(DG3,'BCA Community Lookup'!$B$3:$D$31,3,FALSE())</f>
        <v>Ketchikan</v>
      </c>
      <c r="DH5" s="0" t="str">
        <f aca="false">VLOOKUP(DH3,'BCA Community Lookup'!$B$3:$D$31,3,FALSE())</f>
        <v>Ketchikan</v>
      </c>
      <c r="DI5" s="0" t="str">
        <f aca="false">VLOOKUP(DI3,'BCA Community Lookup'!$B$3:$D$31,3,FALSE())</f>
        <v>Ketchikan</v>
      </c>
      <c r="DJ5" s="0" t="str">
        <f aca="false">VLOOKUP(DJ3,'BCA Community Lookup'!$B$3:$D$31,3,FALSE())</f>
        <v>Ketchikan</v>
      </c>
      <c r="DK5" s="0" t="str">
        <f aca="false">VLOOKUP(DK3,'BCA Community Lookup'!$B$3:$D$31,3,FALSE())</f>
        <v>Ketchikan</v>
      </c>
      <c r="DL5" s="0" t="str">
        <f aca="false">VLOOKUP(DL3,'BCA Community Lookup'!$B$3:$D$31,3,FALSE())</f>
        <v>Ketchikan</v>
      </c>
      <c r="DM5" s="0" t="str">
        <f aca="false">VLOOKUP(DM3,'BCA Community Lookup'!$B$3:$D$31,3,FALSE())</f>
        <v>Ketchikan</v>
      </c>
      <c r="DN5" s="0" t="str">
        <f aca="false">VLOOKUP(DN3,'BCA Community Lookup'!$B$3:$D$31,3,FALSE())</f>
        <v>Ketchikan</v>
      </c>
      <c r="DO5" s="0" t="str">
        <f aca="false">VLOOKUP(DO3,'BCA Community Lookup'!$B$3:$D$31,3,FALSE())</f>
        <v>Ketchikan</v>
      </c>
      <c r="DP5" s="0" t="str">
        <f aca="false">VLOOKUP(DP3,'BCA Community Lookup'!$B$3:$D$31,3,FALSE())</f>
        <v>Kodiak</v>
      </c>
      <c r="DQ5" s="0" t="str">
        <f aca="false">VLOOKUP(DQ3,'BCA Community Lookup'!$B$3:$D$31,3,FALSE())</f>
        <v>Kodiak</v>
      </c>
      <c r="DR5" s="0" t="str">
        <f aca="false">VLOOKUP(DR3,'BCA Community Lookup'!$B$3:$D$31,3,FALSE())</f>
        <v>Kodiak</v>
      </c>
      <c r="DS5" s="0" t="str">
        <f aca="false">VLOOKUP(DS3,'BCA Community Lookup'!$B$3:$D$31,3,FALSE())</f>
        <v>Kodiak</v>
      </c>
      <c r="DT5" s="0" t="str">
        <f aca="false">VLOOKUP(DT3,'BCA Community Lookup'!$B$3:$D$31,3,FALSE())</f>
        <v>Kodiak</v>
      </c>
      <c r="DU5" s="0" t="str">
        <f aca="false">VLOOKUP(DU3,'BCA Community Lookup'!$B$3:$D$31,3,FALSE())</f>
        <v>Kodiak</v>
      </c>
      <c r="DV5" s="0" t="str">
        <f aca="false">VLOOKUP(DV3,'BCA Community Lookup'!$B$3:$D$31,3,FALSE())</f>
        <v>Kodiak</v>
      </c>
      <c r="DW5" s="0" t="str">
        <f aca="false">VLOOKUP(DW3,'BCA Community Lookup'!$B$3:$D$31,3,FALSE())</f>
        <v>Kodiak</v>
      </c>
      <c r="DX5" s="0" t="str">
        <f aca="false">VLOOKUP(DX3,'BCA Community Lookup'!$B$3:$D$31,3,FALSE())</f>
        <v>Kodiak</v>
      </c>
      <c r="DY5" s="0" t="str">
        <f aca="false">VLOOKUP(DY3,'BCA Community Lookup'!$B$3:$D$31,3,FALSE())</f>
        <v>Lake and Pen</v>
      </c>
      <c r="DZ5" s="0" t="str">
        <f aca="false">VLOOKUP(DZ3,'BCA Community Lookup'!$B$3:$D$31,3,FALSE())</f>
        <v>Lake and Pen</v>
      </c>
      <c r="EA5" s="0" t="str">
        <f aca="false">VLOOKUP(EA3,'BCA Community Lookup'!$B$3:$D$31,3,FALSE())</f>
        <v>Lake and Pen</v>
      </c>
      <c r="EB5" s="0" t="str">
        <f aca="false">VLOOKUP(EB3,'BCA Community Lookup'!$B$3:$D$31,3,FALSE())</f>
        <v>Lake and Pen</v>
      </c>
      <c r="EC5" s="0" t="str">
        <f aca="false">VLOOKUP(EC3,'BCA Community Lookup'!$B$3:$D$31,3,FALSE())</f>
        <v>Lake and Pen</v>
      </c>
      <c r="ED5" s="0" t="str">
        <f aca="false">VLOOKUP(ED3,'BCA Community Lookup'!$B$3:$D$31,3,FALSE())</f>
        <v>Lake and Pen</v>
      </c>
      <c r="EE5" s="0" t="str">
        <f aca="false">VLOOKUP(EE3,'BCA Community Lookup'!$B$3:$D$31,3,FALSE())</f>
        <v>Lake and Pen</v>
      </c>
      <c r="EF5" s="0" t="str">
        <f aca="false">VLOOKUP(EF3,'BCA Community Lookup'!$B$3:$D$31,3,FALSE())</f>
        <v>Lake and Pen</v>
      </c>
      <c r="EG5" s="0" t="str">
        <f aca="false">VLOOKUP(EG3,'BCA Community Lookup'!$B$3:$D$31,3,FALSE())</f>
        <v>Lake and Pen</v>
      </c>
      <c r="EH5" s="0" t="str">
        <f aca="false">VLOOKUP(EH3,'BCA Community Lookup'!$B$3:$D$31,3,FALSE())</f>
        <v>MSB</v>
      </c>
      <c r="EI5" s="0" t="str">
        <f aca="false">VLOOKUP(EI3,'BCA Community Lookup'!$B$3:$D$31,3,FALSE())</f>
        <v>MSB</v>
      </c>
      <c r="EJ5" s="0" t="str">
        <f aca="false">VLOOKUP(EJ3,'BCA Community Lookup'!$B$3:$D$31,3,FALSE())</f>
        <v>MSB</v>
      </c>
      <c r="EK5" s="0" t="str">
        <f aca="false">VLOOKUP(EK3,'BCA Community Lookup'!$B$3:$D$31,3,FALSE())</f>
        <v>MSB</v>
      </c>
      <c r="EL5" s="0" t="str">
        <f aca="false">VLOOKUP(EL3,'BCA Community Lookup'!$B$3:$D$31,3,FALSE())</f>
        <v>MSB</v>
      </c>
      <c r="EM5" s="0" t="str">
        <f aca="false">VLOOKUP(EM3,'BCA Community Lookup'!$B$3:$D$31,3,FALSE())</f>
        <v>MSB</v>
      </c>
      <c r="EN5" s="0" t="str">
        <f aca="false">VLOOKUP(EN3,'BCA Community Lookup'!$B$3:$D$31,3,FALSE())</f>
        <v>MSB</v>
      </c>
      <c r="EO5" s="0" t="str">
        <f aca="false">VLOOKUP(EO3,'BCA Community Lookup'!$B$3:$D$31,3,FALSE())</f>
        <v>MSB</v>
      </c>
      <c r="EP5" s="0" t="str">
        <f aca="false">VLOOKUP(EP3,'BCA Community Lookup'!$B$3:$D$31,3,FALSE())</f>
        <v>MSB</v>
      </c>
      <c r="EQ5" s="0" t="str">
        <f aca="false">VLOOKUP(EQ3,'BCA Community Lookup'!$B$3:$D$31,3,FALSE())</f>
        <v>Nome</v>
      </c>
      <c r="ER5" s="0" t="str">
        <f aca="false">VLOOKUP(ER3,'BCA Community Lookup'!$B$3:$D$31,3,FALSE())</f>
        <v>Nome</v>
      </c>
      <c r="ES5" s="0" t="str">
        <f aca="false">VLOOKUP(ES3,'BCA Community Lookup'!$B$3:$D$31,3,FALSE())</f>
        <v>Nome</v>
      </c>
      <c r="ET5" s="0" t="str">
        <f aca="false">VLOOKUP(ET3,'BCA Community Lookup'!$B$3:$D$31,3,FALSE())</f>
        <v>Nome</v>
      </c>
      <c r="EU5" s="0" t="str">
        <f aca="false">VLOOKUP(EU3,'BCA Community Lookup'!$B$3:$D$31,3,FALSE())</f>
        <v>Nome</v>
      </c>
      <c r="EV5" s="0" t="str">
        <f aca="false">VLOOKUP(EV3,'BCA Community Lookup'!$B$3:$D$31,3,FALSE())</f>
        <v>Nome</v>
      </c>
      <c r="EW5" s="0" t="str">
        <f aca="false">VLOOKUP(EW3,'BCA Community Lookup'!$B$3:$D$31,3,FALSE())</f>
        <v>Nome</v>
      </c>
      <c r="EX5" s="0" t="str">
        <f aca="false">VLOOKUP(EX3,'BCA Community Lookup'!$B$3:$D$31,3,FALSE())</f>
        <v>Nome</v>
      </c>
      <c r="EY5" s="0" t="str">
        <f aca="false">VLOOKUP(EY3,'BCA Community Lookup'!$B$3:$D$31,3,FALSE())</f>
        <v>Nome</v>
      </c>
      <c r="EZ5" s="0" t="str">
        <f aca="false">VLOOKUP(EZ3,'BCA Community Lookup'!$B$3:$D$31,3,FALSE())</f>
        <v>NSB</v>
      </c>
      <c r="FA5" s="0" t="str">
        <f aca="false">VLOOKUP(FA3,'BCA Community Lookup'!$B$3:$D$31,3,FALSE())</f>
        <v>NSB</v>
      </c>
      <c r="FB5" s="0" t="str">
        <f aca="false">VLOOKUP(FB3,'BCA Community Lookup'!$B$3:$D$31,3,FALSE())</f>
        <v>NSB</v>
      </c>
      <c r="FC5" s="0" t="str">
        <f aca="false">VLOOKUP(FC3,'BCA Community Lookup'!$B$3:$D$31,3,FALSE())</f>
        <v>NSB</v>
      </c>
      <c r="FD5" s="0" t="str">
        <f aca="false">VLOOKUP(FD3,'BCA Community Lookup'!$B$3:$D$31,3,FALSE())</f>
        <v>NSB</v>
      </c>
      <c r="FE5" s="0" t="str">
        <f aca="false">VLOOKUP(FE3,'BCA Community Lookup'!$B$3:$D$31,3,FALSE())</f>
        <v>NSB</v>
      </c>
      <c r="FF5" s="0" t="str">
        <f aca="false">VLOOKUP(FF3,'BCA Community Lookup'!$B$3:$D$31,3,FALSE())</f>
        <v>NSB</v>
      </c>
      <c r="FG5" s="0" t="str">
        <f aca="false">VLOOKUP(FG3,'BCA Community Lookup'!$B$3:$D$31,3,FALSE())</f>
        <v>NSB</v>
      </c>
      <c r="FH5" s="0" t="str">
        <f aca="false">VLOOKUP(FH3,'BCA Community Lookup'!$B$3:$D$31,3,FALSE())</f>
        <v>NSB</v>
      </c>
      <c r="FI5" s="0" t="str">
        <f aca="false">VLOOKUP(FI3,'BCA Community Lookup'!$B$3:$D$31,3,FALSE())</f>
        <v>NWAB</v>
      </c>
      <c r="FJ5" s="0" t="str">
        <f aca="false">VLOOKUP(FJ3,'BCA Community Lookup'!$B$3:$D$31,3,FALSE())</f>
        <v>NWAB</v>
      </c>
      <c r="FK5" s="0" t="str">
        <f aca="false">VLOOKUP(FK3,'BCA Community Lookup'!$B$3:$D$31,3,FALSE())</f>
        <v>NWAB</v>
      </c>
      <c r="FL5" s="0" t="str">
        <f aca="false">VLOOKUP(FL3,'BCA Community Lookup'!$B$3:$D$31,3,FALSE())</f>
        <v>NWAB</v>
      </c>
      <c r="FM5" s="0" t="str">
        <f aca="false">VLOOKUP(FM3,'BCA Community Lookup'!$B$3:$D$31,3,FALSE())</f>
        <v>NWAB</v>
      </c>
      <c r="FN5" s="0" t="str">
        <f aca="false">VLOOKUP(FN3,'BCA Community Lookup'!$B$3:$D$31,3,FALSE())</f>
        <v>NWAB</v>
      </c>
      <c r="FO5" s="0" t="str">
        <f aca="false">VLOOKUP(FO3,'BCA Community Lookup'!$B$3:$D$31,3,FALSE())</f>
        <v>NWAB</v>
      </c>
      <c r="FP5" s="0" t="str">
        <f aca="false">VLOOKUP(FP3,'BCA Community Lookup'!$B$3:$D$31,3,FALSE())</f>
        <v>NWAB</v>
      </c>
      <c r="FQ5" s="0" t="str">
        <f aca="false">VLOOKUP(FQ3,'BCA Community Lookup'!$B$3:$D$31,3,FALSE())</f>
        <v>NWAB</v>
      </c>
      <c r="FR5" s="0" t="str">
        <f aca="false">VLOOKUP(FR3,'BCA Community Lookup'!$B$3:$D$31,3,FALSE())</f>
        <v>Petersburg</v>
      </c>
      <c r="FS5" s="0" t="str">
        <f aca="false">VLOOKUP(FS3,'BCA Community Lookup'!$B$3:$D$31,3,FALSE())</f>
        <v>Petersburg</v>
      </c>
      <c r="FT5" s="0" t="str">
        <f aca="false">VLOOKUP(FT3,'BCA Community Lookup'!$B$3:$D$31,3,FALSE())</f>
        <v>Petersburg</v>
      </c>
      <c r="FU5" s="0" t="str">
        <f aca="false">VLOOKUP(FU3,'BCA Community Lookup'!$B$3:$D$31,3,FALSE())</f>
        <v>Petersburg</v>
      </c>
      <c r="FV5" s="0" t="str">
        <f aca="false">VLOOKUP(FV3,'BCA Community Lookup'!$B$3:$D$31,3,FALSE())</f>
        <v>Petersburg</v>
      </c>
      <c r="FW5" s="0" t="str">
        <f aca="false">VLOOKUP(FW3,'BCA Community Lookup'!$B$3:$D$31,3,FALSE())</f>
        <v>Petersburg</v>
      </c>
      <c r="FX5" s="0" t="str">
        <f aca="false">VLOOKUP(FX3,'BCA Community Lookup'!$B$3:$D$31,3,FALSE())</f>
        <v>Petersburg</v>
      </c>
      <c r="FY5" s="0" t="str">
        <f aca="false">VLOOKUP(FY3,'BCA Community Lookup'!$B$3:$D$31,3,FALSE())</f>
        <v>Petersburg</v>
      </c>
      <c r="FZ5" s="0" t="str">
        <f aca="false">VLOOKUP(FZ3,'BCA Community Lookup'!$B$3:$D$31,3,FALSE())</f>
        <v>Petersburg</v>
      </c>
      <c r="GA5" s="0" t="str">
        <f aca="false">VLOOKUP(GA3,'BCA Community Lookup'!$B$3:$D$31,3,FALSE())</f>
        <v>POW Hyder</v>
      </c>
      <c r="GB5" s="0" t="str">
        <f aca="false">VLOOKUP(GB3,'BCA Community Lookup'!$B$3:$D$31,3,FALSE())</f>
        <v>POW Hyder</v>
      </c>
      <c r="GC5" s="0" t="str">
        <f aca="false">VLOOKUP(GC3,'BCA Community Lookup'!$B$3:$D$31,3,FALSE())</f>
        <v>POW Hyder</v>
      </c>
      <c r="GD5" s="0" t="str">
        <f aca="false">VLOOKUP(GD3,'BCA Community Lookup'!$B$3:$D$31,3,FALSE())</f>
        <v>POW Hyder</v>
      </c>
      <c r="GE5" s="0" t="str">
        <f aca="false">VLOOKUP(GE3,'BCA Community Lookup'!$B$3:$D$31,3,FALSE())</f>
        <v>POW Hyder</v>
      </c>
      <c r="GF5" s="0" t="str">
        <f aca="false">VLOOKUP(GF3,'BCA Community Lookup'!$B$3:$D$31,3,FALSE())</f>
        <v>POW Hyder</v>
      </c>
      <c r="GG5" s="0" t="str">
        <f aca="false">VLOOKUP(GG3,'BCA Community Lookup'!$B$3:$D$31,3,FALSE())</f>
        <v>POW Hyder</v>
      </c>
      <c r="GH5" s="0" t="str">
        <f aca="false">VLOOKUP(GH3,'BCA Community Lookup'!$B$3:$D$31,3,FALSE())</f>
        <v>POW Hyder</v>
      </c>
      <c r="GI5" s="0" t="str">
        <f aca="false">VLOOKUP(GI3,'BCA Community Lookup'!$B$3:$D$31,3,FALSE())</f>
        <v>POW Hyder</v>
      </c>
      <c r="GJ5" s="0" t="str">
        <f aca="false">VLOOKUP(GJ3,'BCA Community Lookup'!$B$3:$D$31,3,FALSE())</f>
        <v>Sitka</v>
      </c>
      <c r="GK5" s="0" t="str">
        <f aca="false">VLOOKUP(GK3,'BCA Community Lookup'!$B$3:$D$31,3,FALSE())</f>
        <v>Sitka</v>
      </c>
      <c r="GL5" s="0" t="str">
        <f aca="false">VLOOKUP(GL3,'BCA Community Lookup'!$B$3:$D$31,3,FALSE())</f>
        <v>Sitka</v>
      </c>
      <c r="GM5" s="0" t="str">
        <f aca="false">VLOOKUP(GM3,'BCA Community Lookup'!$B$3:$D$31,3,FALSE())</f>
        <v>Sitka</v>
      </c>
      <c r="GN5" s="0" t="str">
        <f aca="false">VLOOKUP(GN3,'BCA Community Lookup'!$B$3:$D$31,3,FALSE())</f>
        <v>Sitka</v>
      </c>
      <c r="GO5" s="0" t="str">
        <f aca="false">VLOOKUP(GO3,'BCA Community Lookup'!$B$3:$D$31,3,FALSE())</f>
        <v>Sitka</v>
      </c>
      <c r="GP5" s="0" t="str">
        <f aca="false">VLOOKUP(GP3,'BCA Community Lookup'!$B$3:$D$31,3,FALSE())</f>
        <v>Sitka</v>
      </c>
      <c r="GQ5" s="0" t="str">
        <f aca="false">VLOOKUP(GQ3,'BCA Community Lookup'!$B$3:$D$31,3,FALSE())</f>
        <v>Sitka</v>
      </c>
      <c r="GR5" s="0" t="str">
        <f aca="false">VLOOKUP(GR3,'BCA Community Lookup'!$B$3:$D$31,3,FALSE())</f>
        <v>Sitka</v>
      </c>
      <c r="GS5" s="0" t="str">
        <f aca="false">VLOOKUP(GS3,'BCA Community Lookup'!$B$3:$D$31,3,FALSE())</f>
        <v>Skagway</v>
      </c>
      <c r="GT5" s="0" t="str">
        <f aca="false">VLOOKUP(GT3,'BCA Community Lookup'!$B$3:$D$31,3,FALSE())</f>
        <v>Skagway</v>
      </c>
      <c r="GU5" s="0" t="str">
        <f aca="false">VLOOKUP(GU3,'BCA Community Lookup'!$B$3:$D$31,3,FALSE())</f>
        <v>Skagway</v>
      </c>
      <c r="GV5" s="0" t="str">
        <f aca="false">VLOOKUP(GV3,'BCA Community Lookup'!$B$3:$D$31,3,FALSE())</f>
        <v>Skagway</v>
      </c>
      <c r="GW5" s="0" t="str">
        <f aca="false">VLOOKUP(GW3,'BCA Community Lookup'!$B$3:$D$31,3,FALSE())</f>
        <v>Skagway</v>
      </c>
      <c r="GX5" s="0" t="str">
        <f aca="false">VLOOKUP(GX3,'BCA Community Lookup'!$B$3:$D$31,3,FALSE())</f>
        <v>Skagway</v>
      </c>
      <c r="GY5" s="0" t="str">
        <f aca="false">VLOOKUP(GY3,'BCA Community Lookup'!$B$3:$D$31,3,FALSE())</f>
        <v>Skagway</v>
      </c>
      <c r="GZ5" s="0" t="str">
        <f aca="false">VLOOKUP(GZ3,'BCA Community Lookup'!$B$3:$D$31,3,FALSE())</f>
        <v>Skagway</v>
      </c>
      <c r="HA5" s="0" t="str">
        <f aca="false">VLOOKUP(HA3,'BCA Community Lookup'!$B$3:$D$31,3,FALSE())</f>
        <v>Skagway</v>
      </c>
      <c r="HB5" s="0" t="str">
        <f aca="false">VLOOKUP(HB3,'BCA Community Lookup'!$B$3:$D$31,3,FALSE())</f>
        <v>SE Fairbanks</v>
      </c>
      <c r="HC5" s="0" t="str">
        <f aca="false">VLOOKUP(HC3,'BCA Community Lookup'!$B$3:$D$31,3,FALSE())</f>
        <v>SE Fairbanks</v>
      </c>
      <c r="HD5" s="0" t="str">
        <f aca="false">VLOOKUP(HD3,'BCA Community Lookup'!$B$3:$D$31,3,FALSE())</f>
        <v>SE Fairbanks</v>
      </c>
      <c r="HE5" s="0" t="str">
        <f aca="false">VLOOKUP(HE3,'BCA Community Lookup'!$B$3:$D$31,3,FALSE())</f>
        <v>SE Fairbanks</v>
      </c>
      <c r="HF5" s="0" t="str">
        <f aca="false">VLOOKUP(HF3,'BCA Community Lookup'!$B$3:$D$31,3,FALSE())</f>
        <v>SE Fairbanks</v>
      </c>
      <c r="HG5" s="0" t="str">
        <f aca="false">VLOOKUP(HG3,'BCA Community Lookup'!$B$3:$D$31,3,FALSE())</f>
        <v>SE Fairbanks</v>
      </c>
      <c r="HH5" s="0" t="str">
        <f aca="false">VLOOKUP(HH3,'BCA Community Lookup'!$B$3:$D$31,3,FALSE())</f>
        <v>SE Fairbanks</v>
      </c>
      <c r="HI5" s="0" t="str">
        <f aca="false">VLOOKUP(HI3,'BCA Community Lookup'!$B$3:$D$31,3,FALSE())</f>
        <v>SE Fairbanks</v>
      </c>
      <c r="HJ5" s="0" t="str">
        <f aca="false">VLOOKUP(HJ3,'BCA Community Lookup'!$B$3:$D$31,3,FALSE())</f>
        <v>SE Fairbanks</v>
      </c>
      <c r="HK5" s="0" t="str">
        <f aca="false">VLOOKUP(HK3,'BCA Community Lookup'!$B$3:$D$31,3,FALSE())</f>
        <v>Valdez Cordova</v>
      </c>
      <c r="HL5" s="0" t="str">
        <f aca="false">VLOOKUP(HL3,'BCA Community Lookup'!$B$3:$D$31,3,FALSE())</f>
        <v>Valdez Cordova</v>
      </c>
      <c r="HM5" s="0" t="str">
        <f aca="false">VLOOKUP(HM3,'BCA Community Lookup'!$B$3:$D$31,3,FALSE())</f>
        <v>Valdez Cordova</v>
      </c>
      <c r="HN5" s="0" t="str">
        <f aca="false">VLOOKUP(HN3,'BCA Community Lookup'!$B$3:$D$31,3,FALSE())</f>
        <v>Valdez Cordova</v>
      </c>
      <c r="HO5" s="0" t="str">
        <f aca="false">VLOOKUP(HO3,'BCA Community Lookup'!$B$3:$D$31,3,FALSE())</f>
        <v>Valdez Cordova</v>
      </c>
      <c r="HP5" s="0" t="str">
        <f aca="false">VLOOKUP(HP3,'BCA Community Lookup'!$B$3:$D$31,3,FALSE())</f>
        <v>Valdez Cordova</v>
      </c>
      <c r="HQ5" s="0" t="str">
        <f aca="false">VLOOKUP(HQ3,'BCA Community Lookup'!$B$3:$D$31,3,FALSE())</f>
        <v>Valdez Cordova</v>
      </c>
      <c r="HR5" s="0" t="str">
        <f aca="false">VLOOKUP(HR3,'BCA Community Lookup'!$B$3:$D$31,3,FALSE())</f>
        <v>Valdez Cordova</v>
      </c>
      <c r="HS5" s="0" t="str">
        <f aca="false">VLOOKUP(HS3,'BCA Community Lookup'!$B$3:$D$31,3,FALSE())</f>
        <v>Valdez Cordova</v>
      </c>
      <c r="HT5" s="0" t="str">
        <f aca="false">VLOOKUP(HT3,'BCA Community Lookup'!$B$3:$D$31,3,FALSE())</f>
        <v>Wade Hampton</v>
      </c>
      <c r="HU5" s="0" t="str">
        <f aca="false">VLOOKUP(HU3,'BCA Community Lookup'!$B$3:$D$31,3,FALSE())</f>
        <v>Wade Hampton</v>
      </c>
      <c r="HV5" s="0" t="str">
        <f aca="false">VLOOKUP(HV3,'BCA Community Lookup'!$B$3:$D$31,3,FALSE())</f>
        <v>Wade Hampton</v>
      </c>
      <c r="HW5" s="0" t="str">
        <f aca="false">VLOOKUP(HW3,'BCA Community Lookup'!$B$3:$D$31,3,FALSE())</f>
        <v>Wade Hampton</v>
      </c>
      <c r="HX5" s="0" t="str">
        <f aca="false">VLOOKUP(HX3,'BCA Community Lookup'!$B$3:$D$31,3,FALSE())</f>
        <v>Wade Hampton</v>
      </c>
      <c r="HY5" s="0" t="str">
        <f aca="false">VLOOKUP(HY3,'BCA Community Lookup'!$B$3:$D$31,3,FALSE())</f>
        <v>Wade Hampton</v>
      </c>
      <c r="HZ5" s="0" t="str">
        <f aca="false">VLOOKUP(HZ3,'BCA Community Lookup'!$B$3:$D$31,3,FALSE())</f>
        <v>Wade Hampton</v>
      </c>
      <c r="IA5" s="0" t="str">
        <f aca="false">VLOOKUP(IA3,'BCA Community Lookup'!$B$3:$D$31,3,FALSE())</f>
        <v>Wade Hampton</v>
      </c>
      <c r="IB5" s="0" t="str">
        <f aca="false">VLOOKUP(IB3,'BCA Community Lookup'!$B$3:$D$31,3,FALSE())</f>
        <v>Wade Hampton</v>
      </c>
      <c r="IC5" s="0" t="str">
        <f aca="false">VLOOKUP(IC3,'BCA Community Lookup'!$B$3:$D$31,3,FALSE())</f>
        <v>Wrangell</v>
      </c>
      <c r="ID5" s="0" t="str">
        <f aca="false">VLOOKUP(ID3,'BCA Community Lookup'!$B$3:$D$31,3,FALSE())</f>
        <v>Wrangell</v>
      </c>
      <c r="IE5" s="0" t="str">
        <f aca="false">VLOOKUP(IE3,'BCA Community Lookup'!$B$3:$D$31,3,FALSE())</f>
        <v>Wrangell</v>
      </c>
      <c r="IF5" s="0" t="str">
        <f aca="false">VLOOKUP(IF3,'BCA Community Lookup'!$B$3:$D$31,3,FALSE())</f>
        <v>Wrangell</v>
      </c>
      <c r="IG5" s="0" t="str">
        <f aca="false">VLOOKUP(IG3,'BCA Community Lookup'!$B$3:$D$31,3,FALSE())</f>
        <v>Wrangell</v>
      </c>
      <c r="IH5" s="0" t="str">
        <f aca="false">VLOOKUP(IH3,'BCA Community Lookup'!$B$3:$D$31,3,FALSE())</f>
        <v>Wrangell</v>
      </c>
      <c r="II5" s="0" t="str">
        <f aca="false">VLOOKUP(II3,'BCA Community Lookup'!$B$3:$D$31,3,FALSE())</f>
        <v>Wrangell</v>
      </c>
      <c r="IJ5" s="0" t="str">
        <f aca="false">VLOOKUP(IJ3,'BCA Community Lookup'!$B$3:$D$31,3,FALSE())</f>
        <v>Wrangell</v>
      </c>
      <c r="IK5" s="0" t="str">
        <f aca="false">VLOOKUP(IK3,'BCA Community Lookup'!$B$3:$D$31,3,FALSE())</f>
        <v>Wrangell</v>
      </c>
      <c r="IL5" s="0" t="str">
        <f aca="false">VLOOKUP(IL3,'BCA Community Lookup'!$B$3:$D$31,3,FALSE())</f>
        <v>Yakutat</v>
      </c>
      <c r="IM5" s="0" t="str">
        <f aca="false">VLOOKUP(IM3,'BCA Community Lookup'!$B$3:$D$31,3,FALSE())</f>
        <v>Yakutat</v>
      </c>
      <c r="IN5" s="0" t="str">
        <f aca="false">VLOOKUP(IN3,'BCA Community Lookup'!$B$3:$D$31,3,FALSE())</f>
        <v>Yakutat</v>
      </c>
      <c r="IO5" s="0" t="str">
        <f aca="false">VLOOKUP(IO3,'BCA Community Lookup'!$B$3:$D$31,3,FALSE())</f>
        <v>Yakutat</v>
      </c>
      <c r="IP5" s="0" t="str">
        <f aca="false">VLOOKUP(IP3,'BCA Community Lookup'!$B$3:$D$31,3,FALSE())</f>
        <v>Yakutat</v>
      </c>
      <c r="IQ5" s="0" t="str">
        <f aca="false">VLOOKUP(IQ3,'BCA Community Lookup'!$B$3:$D$31,3,FALSE())</f>
        <v>Yakutat</v>
      </c>
      <c r="IR5" s="0" t="str">
        <f aca="false">VLOOKUP(IR3,'BCA Community Lookup'!$B$3:$D$31,3,FALSE())</f>
        <v>Yakutat</v>
      </c>
      <c r="IS5" s="0" t="str">
        <f aca="false">VLOOKUP(IS3,'BCA Community Lookup'!$B$3:$D$31,3,FALSE())</f>
        <v>Yakutat</v>
      </c>
      <c r="IT5" s="0" t="str">
        <f aca="false">VLOOKUP(IT3,'BCA Community Lookup'!$B$3:$D$31,3,FALSE())</f>
        <v>Yakutat</v>
      </c>
      <c r="IU5" s="0" t="str">
        <f aca="false">VLOOKUP(IU3,'BCA Community Lookup'!$B$3:$D$31,3,FALSE())</f>
        <v>YK CA</v>
      </c>
      <c r="IV5" s="0" t="str">
        <f aca="false">VLOOKUP(IV3,'BCA Community Lookup'!$B$3:$D$31,3,FALSE())</f>
        <v>YK CA</v>
      </c>
      <c r="IW5" s="0" t="str">
        <f aca="false">VLOOKUP(IW3,'BCA Community Lookup'!$B$3:$D$31,3,FALSE())</f>
        <v>YK CA</v>
      </c>
      <c r="IX5" s="0" t="str">
        <f aca="false">VLOOKUP(IX3,'BCA Community Lookup'!$B$3:$D$31,3,FALSE())</f>
        <v>YK CA</v>
      </c>
      <c r="IY5" s="0" t="str">
        <f aca="false">VLOOKUP(IY3,'BCA Community Lookup'!$B$3:$D$31,3,FALSE())</f>
        <v>YK CA</v>
      </c>
      <c r="IZ5" s="0" t="str">
        <f aca="false">VLOOKUP(IZ3,'BCA Community Lookup'!$B$3:$D$31,3,FALSE())</f>
        <v>YK CA</v>
      </c>
      <c r="JA5" s="0" t="str">
        <f aca="false">VLOOKUP(JA3,'BCA Community Lookup'!$B$3:$D$31,3,FALSE())</f>
        <v>YK CA</v>
      </c>
      <c r="JB5" s="0" t="str">
        <f aca="false">VLOOKUP(JB3,'BCA Community Lookup'!$B$3:$D$31,3,FALSE())</f>
        <v>YK CA</v>
      </c>
      <c r="JC5" s="0" t="str">
        <f aca="false">VLOOKUP(JC3,'BCA Community Lookup'!$B$3:$D$31,3,FALSE())</f>
        <v>YK CA</v>
      </c>
    </row>
    <row r="6" customFormat="false" ht="12.75" hidden="true" customHeight="false" outlineLevel="0" collapsed="false">
      <c r="C6" s="87" t="s">
        <v>590</v>
      </c>
      <c r="D6" s="87" t="s">
        <v>590</v>
      </c>
      <c r="E6" s="87" t="s">
        <v>590</v>
      </c>
      <c r="F6" s="87" t="s">
        <v>590</v>
      </c>
      <c r="G6" s="87" t="s">
        <v>590</v>
      </c>
      <c r="H6" s="87" t="s">
        <v>590</v>
      </c>
      <c r="I6" s="87" t="s">
        <v>590</v>
      </c>
      <c r="J6" s="87" t="s">
        <v>590</v>
      </c>
      <c r="K6" s="87" t="s">
        <v>590</v>
      </c>
      <c r="L6" s="87" t="s">
        <v>590</v>
      </c>
      <c r="M6" s="87" t="s">
        <v>590</v>
      </c>
      <c r="N6" s="87" t="s">
        <v>590</v>
      </c>
      <c r="O6" s="87" t="s">
        <v>590</v>
      </c>
      <c r="P6" s="87" t="s">
        <v>590</v>
      </c>
      <c r="Q6" s="87" t="s">
        <v>590</v>
      </c>
      <c r="R6" s="87" t="s">
        <v>590</v>
      </c>
      <c r="S6" s="87" t="s">
        <v>590</v>
      </c>
      <c r="T6" s="87" t="s">
        <v>590</v>
      </c>
      <c r="U6" s="87" t="s">
        <v>590</v>
      </c>
      <c r="V6" s="87" t="s">
        <v>590</v>
      </c>
      <c r="W6" s="87" t="s">
        <v>590</v>
      </c>
      <c r="X6" s="87" t="s">
        <v>590</v>
      </c>
      <c r="Y6" s="87" t="s">
        <v>590</v>
      </c>
      <c r="Z6" s="87" t="s">
        <v>590</v>
      </c>
      <c r="AA6" s="87" t="s">
        <v>590</v>
      </c>
      <c r="AB6" s="87" t="s">
        <v>590</v>
      </c>
      <c r="AC6" s="87" t="s">
        <v>590</v>
      </c>
      <c r="AD6" s="87" t="s">
        <v>590</v>
      </c>
      <c r="AE6" s="87" t="s">
        <v>590</v>
      </c>
      <c r="AF6" s="87" t="s">
        <v>590</v>
      </c>
      <c r="AG6" s="87" t="s">
        <v>590</v>
      </c>
      <c r="AH6" s="87" t="s">
        <v>590</v>
      </c>
      <c r="AI6" s="87" t="s">
        <v>590</v>
      </c>
      <c r="AJ6" s="87" t="s">
        <v>590</v>
      </c>
      <c r="AK6" s="87" t="s">
        <v>590</v>
      </c>
      <c r="AL6" s="87" t="s">
        <v>590</v>
      </c>
      <c r="AM6" s="87" t="s">
        <v>590</v>
      </c>
      <c r="AN6" s="87" t="s">
        <v>590</v>
      </c>
      <c r="AO6" s="87" t="s">
        <v>590</v>
      </c>
      <c r="AP6" s="87" t="s">
        <v>590</v>
      </c>
      <c r="AQ6" s="87" t="s">
        <v>590</v>
      </c>
      <c r="AR6" s="87" t="s">
        <v>590</v>
      </c>
      <c r="AS6" s="87" t="s">
        <v>590</v>
      </c>
      <c r="AT6" s="87" t="s">
        <v>590</v>
      </c>
      <c r="AU6" s="87" t="s">
        <v>590</v>
      </c>
      <c r="AV6" s="87" t="s">
        <v>590</v>
      </c>
      <c r="AW6" s="87" t="s">
        <v>590</v>
      </c>
      <c r="AX6" s="87" t="s">
        <v>590</v>
      </c>
      <c r="AY6" s="87" t="s">
        <v>590</v>
      </c>
      <c r="AZ6" s="87" t="s">
        <v>590</v>
      </c>
      <c r="BA6" s="87" t="s">
        <v>590</v>
      </c>
      <c r="BB6" s="87" t="s">
        <v>590</v>
      </c>
      <c r="BC6" s="87" t="s">
        <v>590</v>
      </c>
      <c r="BD6" s="87" t="s">
        <v>590</v>
      </c>
      <c r="BE6" s="87" t="s">
        <v>590</v>
      </c>
      <c r="BF6" s="87" t="s">
        <v>590</v>
      </c>
      <c r="BG6" s="87" t="s">
        <v>590</v>
      </c>
      <c r="BH6" s="87" t="s">
        <v>590</v>
      </c>
      <c r="BI6" s="87" t="s">
        <v>590</v>
      </c>
      <c r="BJ6" s="87" t="s">
        <v>590</v>
      </c>
      <c r="BK6" s="87" t="s">
        <v>590</v>
      </c>
      <c r="BL6" s="87" t="s">
        <v>590</v>
      </c>
      <c r="BM6" s="87" t="s">
        <v>590</v>
      </c>
      <c r="BN6" s="87" t="s">
        <v>590</v>
      </c>
      <c r="BO6" s="87" t="s">
        <v>590</v>
      </c>
      <c r="BP6" s="87" t="s">
        <v>590</v>
      </c>
      <c r="BQ6" s="87" t="s">
        <v>590</v>
      </c>
      <c r="BR6" s="87" t="s">
        <v>590</v>
      </c>
      <c r="BS6" s="87" t="s">
        <v>590</v>
      </c>
      <c r="BT6" s="87" t="s">
        <v>590</v>
      </c>
      <c r="BU6" s="87" t="s">
        <v>590</v>
      </c>
      <c r="BV6" s="87" t="s">
        <v>590</v>
      </c>
      <c r="BW6" s="87" t="s">
        <v>590</v>
      </c>
      <c r="BX6" s="87" t="s">
        <v>590</v>
      </c>
      <c r="BY6" s="87" t="s">
        <v>590</v>
      </c>
      <c r="BZ6" s="87" t="s">
        <v>590</v>
      </c>
      <c r="CA6" s="87" t="s">
        <v>590</v>
      </c>
      <c r="CB6" s="87" t="s">
        <v>590</v>
      </c>
      <c r="CC6" s="87" t="s">
        <v>590</v>
      </c>
      <c r="CD6" s="87" t="s">
        <v>590</v>
      </c>
      <c r="CE6" s="87" t="s">
        <v>590</v>
      </c>
      <c r="CF6" s="87" t="s">
        <v>590</v>
      </c>
      <c r="CG6" s="87" t="s">
        <v>590</v>
      </c>
      <c r="CH6" s="87" t="s">
        <v>590</v>
      </c>
      <c r="CI6" s="87" t="s">
        <v>590</v>
      </c>
      <c r="CJ6" s="87" t="s">
        <v>590</v>
      </c>
      <c r="CK6" s="87" t="s">
        <v>590</v>
      </c>
      <c r="CL6" s="87" t="s">
        <v>590</v>
      </c>
      <c r="CM6" s="87" t="s">
        <v>590</v>
      </c>
      <c r="CN6" s="87" t="s">
        <v>590</v>
      </c>
      <c r="CO6" s="87" t="s">
        <v>590</v>
      </c>
      <c r="CP6" s="87" t="s">
        <v>590</v>
      </c>
      <c r="CQ6" s="87" t="s">
        <v>590</v>
      </c>
      <c r="CR6" s="87" t="s">
        <v>590</v>
      </c>
      <c r="CS6" s="87" t="s">
        <v>590</v>
      </c>
      <c r="CT6" s="87" t="s">
        <v>590</v>
      </c>
      <c r="CU6" s="87" t="s">
        <v>590</v>
      </c>
      <c r="CV6" s="87" t="s">
        <v>590</v>
      </c>
      <c r="CW6" s="87" t="s">
        <v>590</v>
      </c>
      <c r="CX6" s="87" t="s">
        <v>590</v>
      </c>
      <c r="CY6" s="87" t="s">
        <v>590</v>
      </c>
      <c r="CZ6" s="87" t="s">
        <v>590</v>
      </c>
      <c r="DA6" s="87" t="s">
        <v>590</v>
      </c>
      <c r="DB6" s="87" t="s">
        <v>590</v>
      </c>
      <c r="DC6" s="87" t="s">
        <v>590</v>
      </c>
      <c r="DD6" s="87" t="s">
        <v>590</v>
      </c>
      <c r="DE6" s="87" t="s">
        <v>590</v>
      </c>
      <c r="DF6" s="87" t="s">
        <v>590</v>
      </c>
      <c r="DG6" s="87" t="s">
        <v>590</v>
      </c>
      <c r="DH6" s="87" t="s">
        <v>590</v>
      </c>
      <c r="DI6" s="87" t="s">
        <v>590</v>
      </c>
      <c r="DJ6" s="87" t="s">
        <v>590</v>
      </c>
      <c r="DK6" s="87" t="s">
        <v>590</v>
      </c>
      <c r="DL6" s="87" t="s">
        <v>590</v>
      </c>
      <c r="DM6" s="87" t="s">
        <v>590</v>
      </c>
      <c r="DN6" s="87" t="s">
        <v>590</v>
      </c>
      <c r="DO6" s="87" t="s">
        <v>590</v>
      </c>
      <c r="DP6" s="87" t="s">
        <v>590</v>
      </c>
      <c r="DQ6" s="87" t="s">
        <v>590</v>
      </c>
      <c r="DR6" s="87" t="s">
        <v>590</v>
      </c>
      <c r="DS6" s="87" t="s">
        <v>590</v>
      </c>
      <c r="DT6" s="87" t="s">
        <v>590</v>
      </c>
      <c r="DU6" s="87" t="s">
        <v>590</v>
      </c>
      <c r="DV6" s="87" t="s">
        <v>590</v>
      </c>
      <c r="DW6" s="87" t="s">
        <v>590</v>
      </c>
      <c r="DX6" s="87" t="s">
        <v>590</v>
      </c>
      <c r="DY6" s="87" t="s">
        <v>590</v>
      </c>
      <c r="DZ6" s="87" t="s">
        <v>590</v>
      </c>
      <c r="EA6" s="87" t="s">
        <v>590</v>
      </c>
      <c r="EB6" s="87" t="s">
        <v>590</v>
      </c>
      <c r="EC6" s="87" t="s">
        <v>590</v>
      </c>
      <c r="ED6" s="87" t="s">
        <v>590</v>
      </c>
      <c r="EE6" s="87" t="s">
        <v>590</v>
      </c>
      <c r="EF6" s="87" t="s">
        <v>590</v>
      </c>
      <c r="EG6" s="87" t="s">
        <v>590</v>
      </c>
      <c r="EH6" s="87" t="s">
        <v>590</v>
      </c>
      <c r="EI6" s="87" t="s">
        <v>590</v>
      </c>
      <c r="EJ6" s="87" t="s">
        <v>590</v>
      </c>
      <c r="EK6" s="87" t="s">
        <v>590</v>
      </c>
      <c r="EL6" s="87" t="s">
        <v>590</v>
      </c>
      <c r="EM6" s="87" t="s">
        <v>590</v>
      </c>
      <c r="EN6" s="87" t="s">
        <v>590</v>
      </c>
      <c r="EO6" s="87" t="s">
        <v>590</v>
      </c>
      <c r="EP6" s="87" t="s">
        <v>590</v>
      </c>
      <c r="EQ6" s="87" t="s">
        <v>590</v>
      </c>
      <c r="ER6" s="87" t="s">
        <v>590</v>
      </c>
      <c r="ES6" s="87" t="s">
        <v>590</v>
      </c>
      <c r="ET6" s="87" t="s">
        <v>590</v>
      </c>
      <c r="EU6" s="87" t="s">
        <v>590</v>
      </c>
      <c r="EV6" s="87" t="s">
        <v>590</v>
      </c>
      <c r="EW6" s="87" t="s">
        <v>590</v>
      </c>
      <c r="EX6" s="87" t="s">
        <v>590</v>
      </c>
      <c r="EY6" s="87" t="s">
        <v>590</v>
      </c>
      <c r="EZ6" s="87" t="s">
        <v>590</v>
      </c>
      <c r="FA6" s="87" t="s">
        <v>590</v>
      </c>
      <c r="FB6" s="87" t="s">
        <v>590</v>
      </c>
      <c r="FC6" s="87" t="s">
        <v>590</v>
      </c>
      <c r="FD6" s="87" t="s">
        <v>590</v>
      </c>
      <c r="FE6" s="87" t="s">
        <v>590</v>
      </c>
      <c r="FF6" s="87" t="s">
        <v>590</v>
      </c>
      <c r="FG6" s="87" t="s">
        <v>590</v>
      </c>
      <c r="FH6" s="87" t="s">
        <v>590</v>
      </c>
      <c r="FI6" s="87" t="s">
        <v>590</v>
      </c>
      <c r="FJ6" s="87" t="s">
        <v>590</v>
      </c>
      <c r="FK6" s="87" t="s">
        <v>590</v>
      </c>
      <c r="FL6" s="87" t="s">
        <v>590</v>
      </c>
      <c r="FM6" s="87" t="s">
        <v>590</v>
      </c>
      <c r="FN6" s="87" t="s">
        <v>590</v>
      </c>
      <c r="FO6" s="87" t="s">
        <v>590</v>
      </c>
      <c r="FP6" s="87" t="s">
        <v>590</v>
      </c>
      <c r="FQ6" s="87" t="s">
        <v>590</v>
      </c>
      <c r="FR6" s="87" t="s">
        <v>590</v>
      </c>
      <c r="FS6" s="87" t="s">
        <v>590</v>
      </c>
      <c r="FT6" s="87" t="s">
        <v>590</v>
      </c>
      <c r="FU6" s="87" t="s">
        <v>590</v>
      </c>
      <c r="FV6" s="87" t="s">
        <v>590</v>
      </c>
      <c r="FW6" s="87" t="s">
        <v>590</v>
      </c>
      <c r="FX6" s="87" t="s">
        <v>590</v>
      </c>
      <c r="FY6" s="87" t="s">
        <v>590</v>
      </c>
      <c r="FZ6" s="87" t="s">
        <v>590</v>
      </c>
      <c r="GA6" s="87" t="s">
        <v>590</v>
      </c>
      <c r="GB6" s="87" t="s">
        <v>590</v>
      </c>
      <c r="GC6" s="87" t="s">
        <v>590</v>
      </c>
      <c r="GD6" s="87" t="s">
        <v>590</v>
      </c>
      <c r="GE6" s="87" t="s">
        <v>590</v>
      </c>
      <c r="GF6" s="87" t="s">
        <v>590</v>
      </c>
      <c r="GG6" s="87" t="s">
        <v>590</v>
      </c>
      <c r="GH6" s="87" t="s">
        <v>590</v>
      </c>
      <c r="GI6" s="87" t="s">
        <v>590</v>
      </c>
      <c r="GJ6" s="87" t="s">
        <v>590</v>
      </c>
      <c r="GK6" s="87" t="s">
        <v>590</v>
      </c>
      <c r="GL6" s="87" t="s">
        <v>590</v>
      </c>
      <c r="GM6" s="87" t="s">
        <v>590</v>
      </c>
      <c r="GN6" s="87" t="s">
        <v>590</v>
      </c>
      <c r="GO6" s="87" t="s">
        <v>590</v>
      </c>
      <c r="GP6" s="87" t="s">
        <v>590</v>
      </c>
      <c r="GQ6" s="87" t="s">
        <v>590</v>
      </c>
      <c r="GR6" s="87" t="s">
        <v>590</v>
      </c>
      <c r="GS6" s="87" t="s">
        <v>590</v>
      </c>
      <c r="GT6" s="87" t="s">
        <v>590</v>
      </c>
      <c r="GU6" s="87" t="s">
        <v>590</v>
      </c>
      <c r="GV6" s="87" t="s">
        <v>590</v>
      </c>
      <c r="GW6" s="87" t="s">
        <v>590</v>
      </c>
      <c r="GX6" s="87" t="s">
        <v>590</v>
      </c>
      <c r="GY6" s="87" t="s">
        <v>590</v>
      </c>
      <c r="GZ6" s="87" t="s">
        <v>590</v>
      </c>
      <c r="HA6" s="87" t="s">
        <v>590</v>
      </c>
      <c r="HB6" s="87" t="s">
        <v>590</v>
      </c>
      <c r="HC6" s="87" t="s">
        <v>590</v>
      </c>
      <c r="HD6" s="87" t="s">
        <v>590</v>
      </c>
      <c r="HE6" s="87" t="s">
        <v>590</v>
      </c>
      <c r="HF6" s="87" t="s">
        <v>590</v>
      </c>
      <c r="HG6" s="87" t="s">
        <v>590</v>
      </c>
      <c r="HH6" s="87" t="s">
        <v>590</v>
      </c>
      <c r="HI6" s="87" t="s">
        <v>590</v>
      </c>
      <c r="HJ6" s="87" t="s">
        <v>590</v>
      </c>
      <c r="HK6" s="87" t="s">
        <v>590</v>
      </c>
      <c r="HL6" s="87" t="s">
        <v>590</v>
      </c>
      <c r="HM6" s="87" t="s">
        <v>590</v>
      </c>
      <c r="HN6" s="87" t="s">
        <v>590</v>
      </c>
      <c r="HO6" s="87" t="s">
        <v>590</v>
      </c>
      <c r="HP6" s="87" t="s">
        <v>590</v>
      </c>
      <c r="HQ6" s="87" t="s">
        <v>590</v>
      </c>
      <c r="HR6" s="87" t="s">
        <v>590</v>
      </c>
      <c r="HS6" s="87" t="s">
        <v>590</v>
      </c>
      <c r="HT6" s="87" t="s">
        <v>590</v>
      </c>
      <c r="HU6" s="87" t="s">
        <v>590</v>
      </c>
      <c r="HV6" s="87" t="s">
        <v>590</v>
      </c>
      <c r="HW6" s="87" t="s">
        <v>590</v>
      </c>
      <c r="HX6" s="87" t="s">
        <v>590</v>
      </c>
      <c r="HY6" s="87" t="s">
        <v>590</v>
      </c>
      <c r="HZ6" s="87" t="s">
        <v>590</v>
      </c>
      <c r="IA6" s="87" t="s">
        <v>590</v>
      </c>
      <c r="IB6" s="87" t="s">
        <v>590</v>
      </c>
      <c r="IC6" s="87" t="s">
        <v>590</v>
      </c>
      <c r="ID6" s="87" t="s">
        <v>590</v>
      </c>
      <c r="IE6" s="87" t="s">
        <v>590</v>
      </c>
      <c r="IF6" s="87" t="s">
        <v>590</v>
      </c>
      <c r="IG6" s="87" t="s">
        <v>590</v>
      </c>
      <c r="IH6" s="87" t="s">
        <v>590</v>
      </c>
      <c r="II6" s="87" t="s">
        <v>590</v>
      </c>
      <c r="IJ6" s="87" t="s">
        <v>590</v>
      </c>
      <c r="IK6" s="87" t="s">
        <v>590</v>
      </c>
      <c r="IL6" s="87" t="s">
        <v>590</v>
      </c>
      <c r="IM6" s="87" t="s">
        <v>590</v>
      </c>
      <c r="IN6" s="87" t="s">
        <v>590</v>
      </c>
      <c r="IO6" s="87" t="s">
        <v>590</v>
      </c>
      <c r="IP6" s="87" t="s">
        <v>590</v>
      </c>
      <c r="IQ6" s="87" t="s">
        <v>590</v>
      </c>
      <c r="IR6" s="87" t="s">
        <v>590</v>
      </c>
      <c r="IS6" s="87" t="s">
        <v>590</v>
      </c>
      <c r="IT6" s="87" t="s">
        <v>590</v>
      </c>
      <c r="IU6" s="87" t="s">
        <v>590</v>
      </c>
      <c r="IV6" s="87" t="s">
        <v>590</v>
      </c>
      <c r="IW6" s="87" t="s">
        <v>590</v>
      </c>
      <c r="IX6" s="87" t="s">
        <v>590</v>
      </c>
      <c r="IY6" s="87" t="s">
        <v>590</v>
      </c>
      <c r="IZ6" s="87" t="s">
        <v>590</v>
      </c>
      <c r="JA6" s="87" t="s">
        <v>590</v>
      </c>
      <c r="JB6" s="87" t="s">
        <v>590</v>
      </c>
      <c r="JC6" s="87" t="s">
        <v>590</v>
      </c>
    </row>
    <row r="7" customFormat="false" ht="12.75" hidden="true" customHeight="false" outlineLevel="0" collapsed="false">
      <c r="C7" s="87" t="s">
        <v>591</v>
      </c>
      <c r="D7" s="87" t="s">
        <v>365</v>
      </c>
      <c r="E7" s="87" t="s">
        <v>592</v>
      </c>
      <c r="F7" s="87" t="s">
        <v>593</v>
      </c>
      <c r="G7" s="87" t="s">
        <v>594</v>
      </c>
      <c r="H7" s="87" t="s">
        <v>365</v>
      </c>
      <c r="I7" s="87" t="s">
        <v>592</v>
      </c>
      <c r="J7" s="87" t="s">
        <v>593</v>
      </c>
      <c r="K7" s="87" t="s">
        <v>594</v>
      </c>
      <c r="L7" s="87" t="str">
        <f aca="false">C7</f>
        <v>Output</v>
      </c>
      <c r="M7" s="87" t="str">
        <f aca="false">D7</f>
        <v>Employment</v>
      </c>
      <c r="N7" s="87" t="str">
        <f aca="false">E7</f>
        <v>Total Value Added</v>
      </c>
      <c r="O7" s="87" t="str">
        <f aca="false">F7</f>
        <v>Labor Income</v>
      </c>
      <c r="P7" s="87" t="str">
        <f aca="false">G7</f>
        <v>Tax on Production and Imports</v>
      </c>
      <c r="Q7" s="87" t="str">
        <f aca="false">H7</f>
        <v>Employment</v>
      </c>
      <c r="R7" s="87" t="str">
        <f aca="false">I7</f>
        <v>Total Value Added</v>
      </c>
      <c r="S7" s="87" t="str">
        <f aca="false">J7</f>
        <v>Labor Income</v>
      </c>
      <c r="T7" s="87" t="str">
        <f aca="false">K7</f>
        <v>Tax on Production and Imports</v>
      </c>
      <c r="U7" s="87" t="str">
        <f aca="false">L7</f>
        <v>Output</v>
      </c>
      <c r="V7" s="87" t="str">
        <f aca="false">M7</f>
        <v>Employment</v>
      </c>
      <c r="W7" s="87" t="str">
        <f aca="false">N7</f>
        <v>Total Value Added</v>
      </c>
      <c r="X7" s="87" t="str">
        <f aca="false">O7</f>
        <v>Labor Income</v>
      </c>
      <c r="Y7" s="87" t="str">
        <f aca="false">P7</f>
        <v>Tax on Production and Imports</v>
      </c>
      <c r="Z7" s="87" t="str">
        <f aca="false">Q7</f>
        <v>Employment</v>
      </c>
      <c r="AA7" s="87" t="str">
        <f aca="false">R7</f>
        <v>Total Value Added</v>
      </c>
      <c r="AB7" s="87" t="str">
        <f aca="false">S7</f>
        <v>Labor Income</v>
      </c>
      <c r="AC7" s="87" t="str">
        <f aca="false">T7</f>
        <v>Tax on Production and Imports</v>
      </c>
      <c r="AD7" s="87" t="str">
        <f aca="false">U7</f>
        <v>Output</v>
      </c>
      <c r="AE7" s="87" t="str">
        <f aca="false">V7</f>
        <v>Employment</v>
      </c>
      <c r="AF7" s="87" t="str">
        <f aca="false">W7</f>
        <v>Total Value Added</v>
      </c>
      <c r="AG7" s="87" t="str">
        <f aca="false">X7</f>
        <v>Labor Income</v>
      </c>
      <c r="AH7" s="87" t="str">
        <f aca="false">Y7</f>
        <v>Tax on Production and Imports</v>
      </c>
      <c r="AI7" s="87" t="str">
        <f aca="false">Z7</f>
        <v>Employment</v>
      </c>
      <c r="AJ7" s="87" t="str">
        <f aca="false">AA7</f>
        <v>Total Value Added</v>
      </c>
      <c r="AK7" s="87" t="str">
        <f aca="false">AB7</f>
        <v>Labor Income</v>
      </c>
      <c r="AL7" s="87" t="str">
        <f aca="false">AC7</f>
        <v>Tax on Production and Imports</v>
      </c>
      <c r="AM7" s="87" t="str">
        <f aca="false">AD7</f>
        <v>Output</v>
      </c>
      <c r="AN7" s="87" t="str">
        <f aca="false">AE7</f>
        <v>Employment</v>
      </c>
      <c r="AO7" s="87" t="str">
        <f aca="false">AF7</f>
        <v>Total Value Added</v>
      </c>
      <c r="AP7" s="87" t="str">
        <f aca="false">AG7</f>
        <v>Labor Income</v>
      </c>
      <c r="AQ7" s="87" t="str">
        <f aca="false">AH7</f>
        <v>Tax on Production and Imports</v>
      </c>
      <c r="AR7" s="87" t="str">
        <f aca="false">AI7</f>
        <v>Employment</v>
      </c>
      <c r="AS7" s="87" t="str">
        <f aca="false">AJ7</f>
        <v>Total Value Added</v>
      </c>
      <c r="AT7" s="87" t="str">
        <f aca="false">AK7</f>
        <v>Labor Income</v>
      </c>
      <c r="AU7" s="87" t="str">
        <f aca="false">AL7</f>
        <v>Tax on Production and Imports</v>
      </c>
      <c r="AV7" s="87" t="str">
        <f aca="false">AM7</f>
        <v>Output</v>
      </c>
      <c r="AW7" s="87" t="str">
        <f aca="false">AN7</f>
        <v>Employment</v>
      </c>
      <c r="AX7" s="87" t="str">
        <f aca="false">AO7</f>
        <v>Total Value Added</v>
      </c>
      <c r="AY7" s="87" t="str">
        <f aca="false">AP7</f>
        <v>Labor Income</v>
      </c>
      <c r="AZ7" s="87" t="str">
        <f aca="false">AQ7</f>
        <v>Tax on Production and Imports</v>
      </c>
      <c r="BA7" s="87" t="str">
        <f aca="false">AR7</f>
        <v>Employment</v>
      </c>
      <c r="BB7" s="87" t="str">
        <f aca="false">AS7</f>
        <v>Total Value Added</v>
      </c>
      <c r="BC7" s="87" t="str">
        <f aca="false">AT7</f>
        <v>Labor Income</v>
      </c>
      <c r="BD7" s="87" t="str">
        <f aca="false">AU7</f>
        <v>Tax on Production and Imports</v>
      </c>
      <c r="BE7" s="87" t="str">
        <f aca="false">AV7</f>
        <v>Output</v>
      </c>
      <c r="BF7" s="87" t="str">
        <f aca="false">AW7</f>
        <v>Employment</v>
      </c>
      <c r="BG7" s="87" t="str">
        <f aca="false">AX7</f>
        <v>Total Value Added</v>
      </c>
      <c r="BH7" s="87" t="str">
        <f aca="false">AY7</f>
        <v>Labor Income</v>
      </c>
      <c r="BI7" s="87" t="str">
        <f aca="false">AZ7</f>
        <v>Tax on Production and Imports</v>
      </c>
      <c r="BJ7" s="87" t="str">
        <f aca="false">BA7</f>
        <v>Employment</v>
      </c>
      <c r="BK7" s="87" t="str">
        <f aca="false">BB7</f>
        <v>Total Value Added</v>
      </c>
      <c r="BL7" s="87" t="str">
        <f aca="false">BC7</f>
        <v>Labor Income</v>
      </c>
      <c r="BM7" s="87" t="str">
        <f aca="false">BD7</f>
        <v>Tax on Production and Imports</v>
      </c>
      <c r="BN7" s="87" t="str">
        <f aca="false">BE7</f>
        <v>Output</v>
      </c>
      <c r="BO7" s="87" t="str">
        <f aca="false">BF7</f>
        <v>Employment</v>
      </c>
      <c r="BP7" s="87" t="str">
        <f aca="false">BG7</f>
        <v>Total Value Added</v>
      </c>
      <c r="BQ7" s="87" t="str">
        <f aca="false">BH7</f>
        <v>Labor Income</v>
      </c>
      <c r="BR7" s="87" t="str">
        <f aca="false">BI7</f>
        <v>Tax on Production and Imports</v>
      </c>
      <c r="BS7" s="87" t="str">
        <f aca="false">BJ7</f>
        <v>Employment</v>
      </c>
      <c r="BT7" s="87" t="str">
        <f aca="false">BK7</f>
        <v>Total Value Added</v>
      </c>
      <c r="BU7" s="87" t="str">
        <f aca="false">BL7</f>
        <v>Labor Income</v>
      </c>
      <c r="BV7" s="87" t="str">
        <f aca="false">BM7</f>
        <v>Tax on Production and Imports</v>
      </c>
      <c r="BW7" s="87" t="str">
        <f aca="false">BN7</f>
        <v>Output</v>
      </c>
      <c r="BX7" s="87" t="str">
        <f aca="false">BO7</f>
        <v>Employment</v>
      </c>
      <c r="BY7" s="87" t="str">
        <f aca="false">BP7</f>
        <v>Total Value Added</v>
      </c>
      <c r="BZ7" s="87" t="str">
        <f aca="false">BQ7</f>
        <v>Labor Income</v>
      </c>
      <c r="CA7" s="87" t="str">
        <f aca="false">BR7</f>
        <v>Tax on Production and Imports</v>
      </c>
      <c r="CB7" s="87" t="str">
        <f aca="false">BS7</f>
        <v>Employment</v>
      </c>
      <c r="CC7" s="87" t="str">
        <f aca="false">BT7</f>
        <v>Total Value Added</v>
      </c>
      <c r="CD7" s="87" t="str">
        <f aca="false">BU7</f>
        <v>Labor Income</v>
      </c>
      <c r="CE7" s="87" t="str">
        <f aca="false">BV7</f>
        <v>Tax on Production and Imports</v>
      </c>
      <c r="CF7" s="87" t="str">
        <f aca="false">BW7</f>
        <v>Output</v>
      </c>
      <c r="CG7" s="87" t="str">
        <f aca="false">BX7</f>
        <v>Employment</v>
      </c>
      <c r="CH7" s="87" t="str">
        <f aca="false">BY7</f>
        <v>Total Value Added</v>
      </c>
      <c r="CI7" s="87" t="str">
        <f aca="false">BZ7</f>
        <v>Labor Income</v>
      </c>
      <c r="CJ7" s="87" t="str">
        <f aca="false">CA7</f>
        <v>Tax on Production and Imports</v>
      </c>
      <c r="CK7" s="87" t="str">
        <f aca="false">CB7</f>
        <v>Employment</v>
      </c>
      <c r="CL7" s="87" t="str">
        <f aca="false">CC7</f>
        <v>Total Value Added</v>
      </c>
      <c r="CM7" s="87" t="str">
        <f aca="false">CD7</f>
        <v>Labor Income</v>
      </c>
      <c r="CN7" s="87" t="str">
        <f aca="false">CE7</f>
        <v>Tax on Production and Imports</v>
      </c>
      <c r="CO7" s="87" t="str">
        <f aca="false">CF7</f>
        <v>Output</v>
      </c>
      <c r="CP7" s="87" t="str">
        <f aca="false">CG7</f>
        <v>Employment</v>
      </c>
      <c r="CQ7" s="87" t="str">
        <f aca="false">CH7</f>
        <v>Total Value Added</v>
      </c>
      <c r="CR7" s="87" t="str">
        <f aca="false">CI7</f>
        <v>Labor Income</v>
      </c>
      <c r="CS7" s="87" t="str">
        <f aca="false">CJ7</f>
        <v>Tax on Production and Imports</v>
      </c>
      <c r="CT7" s="87" t="str">
        <f aca="false">CK7</f>
        <v>Employment</v>
      </c>
      <c r="CU7" s="87" t="str">
        <f aca="false">CL7</f>
        <v>Total Value Added</v>
      </c>
      <c r="CV7" s="87" t="str">
        <f aca="false">CM7</f>
        <v>Labor Income</v>
      </c>
      <c r="CW7" s="87" t="str">
        <f aca="false">CN7</f>
        <v>Tax on Production and Imports</v>
      </c>
      <c r="CX7" s="87" t="str">
        <f aca="false">CO7</f>
        <v>Output</v>
      </c>
      <c r="CY7" s="87" t="str">
        <f aca="false">CP7</f>
        <v>Employment</v>
      </c>
      <c r="CZ7" s="87" t="str">
        <f aca="false">CQ7</f>
        <v>Total Value Added</v>
      </c>
      <c r="DA7" s="87" t="str">
        <f aca="false">CR7</f>
        <v>Labor Income</v>
      </c>
      <c r="DB7" s="87" t="str">
        <f aca="false">CS7</f>
        <v>Tax on Production and Imports</v>
      </c>
      <c r="DC7" s="87" t="str">
        <f aca="false">CT7</f>
        <v>Employment</v>
      </c>
      <c r="DD7" s="87" t="str">
        <f aca="false">CU7</f>
        <v>Total Value Added</v>
      </c>
      <c r="DE7" s="87" t="str">
        <f aca="false">CV7</f>
        <v>Labor Income</v>
      </c>
      <c r="DF7" s="87" t="str">
        <f aca="false">CW7</f>
        <v>Tax on Production and Imports</v>
      </c>
      <c r="DG7" s="87" t="str">
        <f aca="false">CX7</f>
        <v>Output</v>
      </c>
      <c r="DH7" s="87" t="str">
        <f aca="false">CY7</f>
        <v>Employment</v>
      </c>
      <c r="DI7" s="87" t="str">
        <f aca="false">CZ7</f>
        <v>Total Value Added</v>
      </c>
      <c r="DJ7" s="87" t="str">
        <f aca="false">DA7</f>
        <v>Labor Income</v>
      </c>
      <c r="DK7" s="87" t="str">
        <f aca="false">DB7</f>
        <v>Tax on Production and Imports</v>
      </c>
      <c r="DL7" s="87" t="str">
        <f aca="false">DC7</f>
        <v>Employment</v>
      </c>
      <c r="DM7" s="87" t="str">
        <f aca="false">DD7</f>
        <v>Total Value Added</v>
      </c>
      <c r="DN7" s="87" t="str">
        <f aca="false">DE7</f>
        <v>Labor Income</v>
      </c>
      <c r="DO7" s="87" t="str">
        <f aca="false">DF7</f>
        <v>Tax on Production and Imports</v>
      </c>
      <c r="DP7" s="87" t="str">
        <f aca="false">DG7</f>
        <v>Output</v>
      </c>
      <c r="DQ7" s="87" t="str">
        <f aca="false">DH7</f>
        <v>Employment</v>
      </c>
      <c r="DR7" s="87" t="str">
        <f aca="false">DI7</f>
        <v>Total Value Added</v>
      </c>
      <c r="DS7" s="87" t="str">
        <f aca="false">DJ7</f>
        <v>Labor Income</v>
      </c>
      <c r="DT7" s="87" t="str">
        <f aca="false">DK7</f>
        <v>Tax on Production and Imports</v>
      </c>
      <c r="DU7" s="87" t="str">
        <f aca="false">DL7</f>
        <v>Employment</v>
      </c>
      <c r="DV7" s="87" t="str">
        <f aca="false">DM7</f>
        <v>Total Value Added</v>
      </c>
      <c r="DW7" s="87" t="str">
        <f aca="false">DN7</f>
        <v>Labor Income</v>
      </c>
      <c r="DX7" s="87" t="str">
        <f aca="false">DO7</f>
        <v>Tax on Production and Imports</v>
      </c>
      <c r="DY7" s="87" t="str">
        <f aca="false">DP7</f>
        <v>Output</v>
      </c>
      <c r="DZ7" s="87" t="str">
        <f aca="false">DQ7</f>
        <v>Employment</v>
      </c>
      <c r="EA7" s="87" t="str">
        <f aca="false">DR7</f>
        <v>Total Value Added</v>
      </c>
      <c r="EB7" s="87" t="str">
        <f aca="false">DS7</f>
        <v>Labor Income</v>
      </c>
      <c r="EC7" s="87" t="str">
        <f aca="false">DT7</f>
        <v>Tax on Production and Imports</v>
      </c>
      <c r="ED7" s="87" t="str">
        <f aca="false">DU7</f>
        <v>Employment</v>
      </c>
      <c r="EE7" s="87" t="str">
        <f aca="false">DV7</f>
        <v>Total Value Added</v>
      </c>
      <c r="EF7" s="87" t="str">
        <f aca="false">DW7</f>
        <v>Labor Income</v>
      </c>
      <c r="EG7" s="87" t="str">
        <f aca="false">DX7</f>
        <v>Tax on Production and Imports</v>
      </c>
      <c r="EH7" s="87" t="str">
        <f aca="false">DY7</f>
        <v>Output</v>
      </c>
      <c r="EI7" s="87" t="str">
        <f aca="false">DZ7</f>
        <v>Employment</v>
      </c>
      <c r="EJ7" s="87" t="str">
        <f aca="false">EA7</f>
        <v>Total Value Added</v>
      </c>
      <c r="EK7" s="87" t="str">
        <f aca="false">EB7</f>
        <v>Labor Income</v>
      </c>
      <c r="EL7" s="87" t="str">
        <f aca="false">EC7</f>
        <v>Tax on Production and Imports</v>
      </c>
      <c r="EM7" s="87" t="str">
        <f aca="false">ED7</f>
        <v>Employment</v>
      </c>
      <c r="EN7" s="87" t="str">
        <f aca="false">EE7</f>
        <v>Total Value Added</v>
      </c>
      <c r="EO7" s="87" t="str">
        <f aca="false">EF7</f>
        <v>Labor Income</v>
      </c>
      <c r="EP7" s="87" t="str">
        <f aca="false">EG7</f>
        <v>Tax on Production and Imports</v>
      </c>
      <c r="EQ7" s="87" t="str">
        <f aca="false">EH7</f>
        <v>Output</v>
      </c>
      <c r="ER7" s="87" t="str">
        <f aca="false">EI7</f>
        <v>Employment</v>
      </c>
      <c r="ES7" s="87" t="str">
        <f aca="false">EJ7</f>
        <v>Total Value Added</v>
      </c>
      <c r="ET7" s="87" t="str">
        <f aca="false">EK7</f>
        <v>Labor Income</v>
      </c>
      <c r="EU7" s="87" t="str">
        <f aca="false">EL7</f>
        <v>Tax on Production and Imports</v>
      </c>
      <c r="EV7" s="87" t="str">
        <f aca="false">EM7</f>
        <v>Employment</v>
      </c>
      <c r="EW7" s="87" t="str">
        <f aca="false">EN7</f>
        <v>Total Value Added</v>
      </c>
      <c r="EX7" s="87" t="str">
        <f aca="false">EO7</f>
        <v>Labor Income</v>
      </c>
      <c r="EY7" s="87" t="str">
        <f aca="false">EP7</f>
        <v>Tax on Production and Imports</v>
      </c>
      <c r="EZ7" s="87" t="str">
        <f aca="false">EQ7</f>
        <v>Output</v>
      </c>
      <c r="FA7" s="87" t="str">
        <f aca="false">ER7</f>
        <v>Employment</v>
      </c>
      <c r="FB7" s="87" t="str">
        <f aca="false">ES7</f>
        <v>Total Value Added</v>
      </c>
      <c r="FC7" s="87" t="str">
        <f aca="false">ET7</f>
        <v>Labor Income</v>
      </c>
      <c r="FD7" s="87" t="str">
        <f aca="false">EU7</f>
        <v>Tax on Production and Imports</v>
      </c>
      <c r="FE7" s="87" t="str">
        <f aca="false">EV7</f>
        <v>Employment</v>
      </c>
      <c r="FF7" s="87" t="str">
        <f aca="false">EW7</f>
        <v>Total Value Added</v>
      </c>
      <c r="FG7" s="87" t="str">
        <f aca="false">EX7</f>
        <v>Labor Income</v>
      </c>
      <c r="FH7" s="87" t="str">
        <f aca="false">EY7</f>
        <v>Tax on Production and Imports</v>
      </c>
      <c r="FI7" s="87" t="str">
        <f aca="false">EZ7</f>
        <v>Output</v>
      </c>
      <c r="FJ7" s="87" t="str">
        <f aca="false">FA7</f>
        <v>Employment</v>
      </c>
      <c r="FK7" s="87" t="str">
        <f aca="false">FB7</f>
        <v>Total Value Added</v>
      </c>
      <c r="FL7" s="87" t="str">
        <f aca="false">FC7</f>
        <v>Labor Income</v>
      </c>
      <c r="FM7" s="87" t="str">
        <f aca="false">FD7</f>
        <v>Tax on Production and Imports</v>
      </c>
      <c r="FN7" s="87" t="str">
        <f aca="false">FE7</f>
        <v>Employment</v>
      </c>
      <c r="FO7" s="87" t="str">
        <f aca="false">FF7</f>
        <v>Total Value Added</v>
      </c>
      <c r="FP7" s="87" t="str">
        <f aca="false">FG7</f>
        <v>Labor Income</v>
      </c>
      <c r="FQ7" s="87" t="str">
        <f aca="false">FH7</f>
        <v>Tax on Production and Imports</v>
      </c>
      <c r="FR7" s="87" t="str">
        <f aca="false">FI7</f>
        <v>Output</v>
      </c>
      <c r="FS7" s="87" t="str">
        <f aca="false">FJ7</f>
        <v>Employment</v>
      </c>
      <c r="FT7" s="87" t="str">
        <f aca="false">FK7</f>
        <v>Total Value Added</v>
      </c>
      <c r="FU7" s="87" t="str">
        <f aca="false">FL7</f>
        <v>Labor Income</v>
      </c>
      <c r="FV7" s="87" t="str">
        <f aca="false">FM7</f>
        <v>Tax on Production and Imports</v>
      </c>
      <c r="FW7" s="87" t="str">
        <f aca="false">FN7</f>
        <v>Employment</v>
      </c>
      <c r="FX7" s="87" t="str">
        <f aca="false">FO7</f>
        <v>Total Value Added</v>
      </c>
      <c r="FY7" s="87" t="str">
        <f aca="false">FP7</f>
        <v>Labor Income</v>
      </c>
      <c r="FZ7" s="87" t="str">
        <f aca="false">FQ7</f>
        <v>Tax on Production and Imports</v>
      </c>
      <c r="GA7" s="87" t="str">
        <f aca="false">FR7</f>
        <v>Output</v>
      </c>
      <c r="GB7" s="87" t="str">
        <f aca="false">FS7</f>
        <v>Employment</v>
      </c>
      <c r="GC7" s="87" t="str">
        <f aca="false">FT7</f>
        <v>Total Value Added</v>
      </c>
      <c r="GD7" s="87" t="str">
        <f aca="false">FU7</f>
        <v>Labor Income</v>
      </c>
      <c r="GE7" s="87" t="str">
        <f aca="false">FV7</f>
        <v>Tax on Production and Imports</v>
      </c>
      <c r="GF7" s="87" t="str">
        <f aca="false">FW7</f>
        <v>Employment</v>
      </c>
      <c r="GG7" s="87" t="str">
        <f aca="false">FX7</f>
        <v>Total Value Added</v>
      </c>
      <c r="GH7" s="87" t="str">
        <f aca="false">FY7</f>
        <v>Labor Income</v>
      </c>
      <c r="GI7" s="87" t="str">
        <f aca="false">FZ7</f>
        <v>Tax on Production and Imports</v>
      </c>
      <c r="GJ7" s="87" t="str">
        <f aca="false">GA7</f>
        <v>Output</v>
      </c>
      <c r="GK7" s="87" t="str">
        <f aca="false">GB7</f>
        <v>Employment</v>
      </c>
      <c r="GL7" s="87" t="str">
        <f aca="false">GC7</f>
        <v>Total Value Added</v>
      </c>
      <c r="GM7" s="87" t="str">
        <f aca="false">GD7</f>
        <v>Labor Income</v>
      </c>
      <c r="GN7" s="87" t="str">
        <f aca="false">GE7</f>
        <v>Tax on Production and Imports</v>
      </c>
      <c r="GO7" s="87" t="str">
        <f aca="false">GF7</f>
        <v>Employment</v>
      </c>
      <c r="GP7" s="87" t="str">
        <f aca="false">GG7</f>
        <v>Total Value Added</v>
      </c>
      <c r="GQ7" s="87" t="str">
        <f aca="false">GH7</f>
        <v>Labor Income</v>
      </c>
      <c r="GR7" s="87" t="str">
        <f aca="false">GI7</f>
        <v>Tax on Production and Imports</v>
      </c>
      <c r="GS7" s="87" t="str">
        <f aca="false">GJ7</f>
        <v>Output</v>
      </c>
      <c r="GT7" s="87" t="str">
        <f aca="false">GK7</f>
        <v>Employment</v>
      </c>
      <c r="GU7" s="87" t="str">
        <f aca="false">GL7</f>
        <v>Total Value Added</v>
      </c>
      <c r="GV7" s="87" t="str">
        <f aca="false">GM7</f>
        <v>Labor Income</v>
      </c>
      <c r="GW7" s="87" t="str">
        <f aca="false">GN7</f>
        <v>Tax on Production and Imports</v>
      </c>
      <c r="GX7" s="87" t="str">
        <f aca="false">GO7</f>
        <v>Employment</v>
      </c>
      <c r="GY7" s="87" t="str">
        <f aca="false">GP7</f>
        <v>Total Value Added</v>
      </c>
      <c r="GZ7" s="87" t="str">
        <f aca="false">GQ7</f>
        <v>Labor Income</v>
      </c>
      <c r="HA7" s="87" t="str">
        <f aca="false">GR7</f>
        <v>Tax on Production and Imports</v>
      </c>
      <c r="HB7" s="87" t="str">
        <f aca="false">GS7</f>
        <v>Output</v>
      </c>
      <c r="HC7" s="87" t="str">
        <f aca="false">GT7</f>
        <v>Employment</v>
      </c>
      <c r="HD7" s="87" t="str">
        <f aca="false">GU7</f>
        <v>Total Value Added</v>
      </c>
      <c r="HE7" s="87" t="str">
        <f aca="false">GV7</f>
        <v>Labor Income</v>
      </c>
      <c r="HF7" s="87" t="str">
        <f aca="false">GW7</f>
        <v>Tax on Production and Imports</v>
      </c>
      <c r="HG7" s="87" t="str">
        <f aca="false">GX7</f>
        <v>Employment</v>
      </c>
      <c r="HH7" s="87" t="str">
        <f aca="false">GY7</f>
        <v>Total Value Added</v>
      </c>
      <c r="HI7" s="87" t="str">
        <f aca="false">GZ7</f>
        <v>Labor Income</v>
      </c>
      <c r="HJ7" s="87" t="str">
        <f aca="false">HA7</f>
        <v>Tax on Production and Imports</v>
      </c>
      <c r="HK7" s="87" t="str">
        <f aca="false">HB7</f>
        <v>Output</v>
      </c>
      <c r="HL7" s="87" t="str">
        <f aca="false">HC7</f>
        <v>Employment</v>
      </c>
      <c r="HM7" s="87" t="str">
        <f aca="false">HD7</f>
        <v>Total Value Added</v>
      </c>
      <c r="HN7" s="87" t="str">
        <f aca="false">HE7</f>
        <v>Labor Income</v>
      </c>
      <c r="HO7" s="87" t="str">
        <f aca="false">HF7</f>
        <v>Tax on Production and Imports</v>
      </c>
      <c r="HP7" s="87" t="str">
        <f aca="false">HG7</f>
        <v>Employment</v>
      </c>
      <c r="HQ7" s="87" t="str">
        <f aca="false">HH7</f>
        <v>Total Value Added</v>
      </c>
      <c r="HR7" s="87" t="str">
        <f aca="false">HI7</f>
        <v>Labor Income</v>
      </c>
      <c r="HS7" s="87" t="str">
        <f aca="false">HJ7</f>
        <v>Tax on Production and Imports</v>
      </c>
      <c r="HT7" s="87" t="str">
        <f aca="false">HK7</f>
        <v>Output</v>
      </c>
      <c r="HU7" s="87" t="str">
        <f aca="false">HL7</f>
        <v>Employment</v>
      </c>
      <c r="HV7" s="87" t="str">
        <f aca="false">HM7</f>
        <v>Total Value Added</v>
      </c>
      <c r="HW7" s="87" t="str">
        <f aca="false">HN7</f>
        <v>Labor Income</v>
      </c>
      <c r="HX7" s="87" t="str">
        <f aca="false">HO7</f>
        <v>Tax on Production and Imports</v>
      </c>
      <c r="HY7" s="87" t="str">
        <f aca="false">HP7</f>
        <v>Employment</v>
      </c>
      <c r="HZ7" s="87" t="str">
        <f aca="false">HQ7</f>
        <v>Total Value Added</v>
      </c>
      <c r="IA7" s="87" t="str">
        <f aca="false">HR7</f>
        <v>Labor Income</v>
      </c>
      <c r="IB7" s="87" t="str">
        <f aca="false">HS7</f>
        <v>Tax on Production and Imports</v>
      </c>
      <c r="IC7" s="87" t="str">
        <f aca="false">HT7</f>
        <v>Output</v>
      </c>
      <c r="ID7" s="87" t="str">
        <f aca="false">HU7</f>
        <v>Employment</v>
      </c>
      <c r="IE7" s="87" t="str">
        <f aca="false">HV7</f>
        <v>Total Value Added</v>
      </c>
      <c r="IF7" s="87" t="str">
        <f aca="false">HW7</f>
        <v>Labor Income</v>
      </c>
      <c r="IG7" s="87" t="str">
        <f aca="false">HX7</f>
        <v>Tax on Production and Imports</v>
      </c>
      <c r="IH7" s="87" t="str">
        <f aca="false">HY7</f>
        <v>Employment</v>
      </c>
      <c r="II7" s="87" t="str">
        <f aca="false">HZ7</f>
        <v>Total Value Added</v>
      </c>
      <c r="IJ7" s="87" t="str">
        <f aca="false">IA7</f>
        <v>Labor Income</v>
      </c>
      <c r="IK7" s="87" t="str">
        <f aca="false">IB7</f>
        <v>Tax on Production and Imports</v>
      </c>
      <c r="IL7" s="87" t="str">
        <f aca="false">IC7</f>
        <v>Output</v>
      </c>
      <c r="IM7" s="87" t="str">
        <f aca="false">ID7</f>
        <v>Employment</v>
      </c>
      <c r="IN7" s="87" t="str">
        <f aca="false">IE7</f>
        <v>Total Value Added</v>
      </c>
      <c r="IO7" s="87" t="str">
        <f aca="false">IF7</f>
        <v>Labor Income</v>
      </c>
      <c r="IP7" s="87" t="str">
        <f aca="false">IG7</f>
        <v>Tax on Production and Imports</v>
      </c>
      <c r="IQ7" s="87" t="str">
        <f aca="false">IH7</f>
        <v>Employment</v>
      </c>
      <c r="IR7" s="87" t="str">
        <f aca="false">II7</f>
        <v>Total Value Added</v>
      </c>
      <c r="IS7" s="87" t="str">
        <f aca="false">IJ7</f>
        <v>Labor Income</v>
      </c>
      <c r="IT7" s="87" t="str">
        <f aca="false">IK7</f>
        <v>Tax on Production and Imports</v>
      </c>
      <c r="IU7" s="87" t="str">
        <f aca="false">IL7</f>
        <v>Output</v>
      </c>
      <c r="IV7" s="87" t="str">
        <f aca="false">IM7</f>
        <v>Employment</v>
      </c>
      <c r="IW7" s="87" t="str">
        <f aca="false">IN7</f>
        <v>Total Value Added</v>
      </c>
      <c r="IX7" s="87" t="str">
        <f aca="false">IO7</f>
        <v>Labor Income</v>
      </c>
      <c r="IY7" s="87" t="str">
        <f aca="false">IP7</f>
        <v>Tax on Production and Imports</v>
      </c>
      <c r="IZ7" s="87" t="str">
        <f aca="false">IQ7</f>
        <v>Employment</v>
      </c>
      <c r="JA7" s="87" t="str">
        <f aca="false">IR7</f>
        <v>Total Value Added</v>
      </c>
      <c r="JB7" s="87" t="str">
        <f aca="false">IS7</f>
        <v>Labor Income</v>
      </c>
      <c r="JC7" s="87" t="str">
        <f aca="false">IT7</f>
        <v>Tax on Production and Imports</v>
      </c>
    </row>
    <row r="8" customFormat="false" ht="12.75" hidden="true" customHeight="false" outlineLevel="0" collapsed="false">
      <c r="C8" s="87" t="s">
        <v>595</v>
      </c>
      <c r="D8" s="87" t="s">
        <v>595</v>
      </c>
      <c r="E8" s="87" t="s">
        <v>595</v>
      </c>
      <c r="F8" s="87" t="s">
        <v>595</v>
      </c>
      <c r="G8" s="87" t="s">
        <v>595</v>
      </c>
      <c r="H8" s="87" t="s">
        <v>595</v>
      </c>
      <c r="I8" s="87" t="s">
        <v>595</v>
      </c>
      <c r="J8" s="87" t="s">
        <v>595</v>
      </c>
      <c r="K8" s="87" t="s">
        <v>595</v>
      </c>
      <c r="L8" s="87" t="s">
        <v>595</v>
      </c>
      <c r="M8" s="87" t="s">
        <v>595</v>
      </c>
      <c r="N8" s="87" t="s">
        <v>595</v>
      </c>
      <c r="O8" s="87" t="s">
        <v>595</v>
      </c>
      <c r="P8" s="87" t="s">
        <v>595</v>
      </c>
      <c r="Q8" s="87" t="s">
        <v>595</v>
      </c>
      <c r="R8" s="87" t="s">
        <v>595</v>
      </c>
      <c r="S8" s="87" t="s">
        <v>595</v>
      </c>
      <c r="T8" s="87" t="s">
        <v>595</v>
      </c>
      <c r="U8" s="87" t="s">
        <v>595</v>
      </c>
      <c r="V8" s="87" t="s">
        <v>595</v>
      </c>
      <c r="W8" s="87" t="s">
        <v>595</v>
      </c>
      <c r="X8" s="87" t="s">
        <v>595</v>
      </c>
      <c r="Y8" s="87" t="s">
        <v>595</v>
      </c>
      <c r="Z8" s="87" t="s">
        <v>595</v>
      </c>
      <c r="AA8" s="87" t="s">
        <v>595</v>
      </c>
      <c r="AB8" s="87" t="s">
        <v>595</v>
      </c>
      <c r="AC8" s="87" t="s">
        <v>595</v>
      </c>
      <c r="AD8" s="87" t="s">
        <v>595</v>
      </c>
      <c r="AE8" s="87" t="s">
        <v>595</v>
      </c>
      <c r="AF8" s="87" t="s">
        <v>595</v>
      </c>
      <c r="AG8" s="87" t="s">
        <v>595</v>
      </c>
      <c r="AH8" s="87" t="s">
        <v>595</v>
      </c>
      <c r="AI8" s="87" t="s">
        <v>595</v>
      </c>
      <c r="AJ8" s="87" t="s">
        <v>595</v>
      </c>
      <c r="AK8" s="87" t="s">
        <v>595</v>
      </c>
      <c r="AL8" s="87" t="s">
        <v>595</v>
      </c>
      <c r="AM8" s="87" t="s">
        <v>595</v>
      </c>
      <c r="AN8" s="87" t="s">
        <v>595</v>
      </c>
      <c r="AO8" s="87" t="s">
        <v>595</v>
      </c>
      <c r="AP8" s="87" t="s">
        <v>595</v>
      </c>
      <c r="AQ8" s="87" t="s">
        <v>595</v>
      </c>
      <c r="AR8" s="87" t="s">
        <v>595</v>
      </c>
      <c r="AS8" s="87" t="s">
        <v>595</v>
      </c>
      <c r="AT8" s="87" t="s">
        <v>595</v>
      </c>
      <c r="AU8" s="87" t="s">
        <v>595</v>
      </c>
      <c r="AV8" s="87" t="s">
        <v>595</v>
      </c>
      <c r="AW8" s="87" t="s">
        <v>595</v>
      </c>
      <c r="AX8" s="87" t="s">
        <v>595</v>
      </c>
      <c r="AY8" s="87" t="s">
        <v>595</v>
      </c>
      <c r="AZ8" s="87" t="s">
        <v>595</v>
      </c>
      <c r="BA8" s="87" t="s">
        <v>595</v>
      </c>
      <c r="BB8" s="87" t="s">
        <v>595</v>
      </c>
      <c r="BC8" s="87" t="s">
        <v>595</v>
      </c>
      <c r="BD8" s="87" t="s">
        <v>595</v>
      </c>
      <c r="BE8" s="87" t="s">
        <v>595</v>
      </c>
      <c r="BF8" s="87" t="s">
        <v>595</v>
      </c>
      <c r="BG8" s="87" t="s">
        <v>595</v>
      </c>
      <c r="BH8" s="87" t="s">
        <v>595</v>
      </c>
      <c r="BI8" s="87" t="s">
        <v>595</v>
      </c>
      <c r="BJ8" s="87" t="s">
        <v>595</v>
      </c>
      <c r="BK8" s="87" t="s">
        <v>595</v>
      </c>
      <c r="BL8" s="87" t="s">
        <v>595</v>
      </c>
      <c r="BM8" s="87" t="s">
        <v>595</v>
      </c>
      <c r="BN8" s="87" t="s">
        <v>595</v>
      </c>
      <c r="BO8" s="87" t="s">
        <v>595</v>
      </c>
      <c r="BP8" s="87" t="s">
        <v>595</v>
      </c>
      <c r="BQ8" s="87" t="s">
        <v>595</v>
      </c>
      <c r="BR8" s="87" t="s">
        <v>595</v>
      </c>
      <c r="BS8" s="87" t="s">
        <v>595</v>
      </c>
      <c r="BT8" s="87" t="s">
        <v>595</v>
      </c>
      <c r="BU8" s="87" t="s">
        <v>595</v>
      </c>
      <c r="BV8" s="87" t="s">
        <v>595</v>
      </c>
      <c r="BW8" s="87" t="s">
        <v>595</v>
      </c>
      <c r="BX8" s="87" t="s">
        <v>595</v>
      </c>
      <c r="BY8" s="87" t="s">
        <v>595</v>
      </c>
      <c r="BZ8" s="87" t="s">
        <v>595</v>
      </c>
      <c r="CA8" s="87" t="s">
        <v>595</v>
      </c>
      <c r="CB8" s="87" t="s">
        <v>595</v>
      </c>
      <c r="CC8" s="87" t="s">
        <v>595</v>
      </c>
      <c r="CD8" s="87" t="s">
        <v>595</v>
      </c>
      <c r="CE8" s="87" t="s">
        <v>595</v>
      </c>
      <c r="CF8" s="87" t="s">
        <v>595</v>
      </c>
      <c r="CG8" s="87" t="s">
        <v>595</v>
      </c>
      <c r="CH8" s="87" t="s">
        <v>595</v>
      </c>
      <c r="CI8" s="87" t="s">
        <v>595</v>
      </c>
      <c r="CJ8" s="87" t="s">
        <v>595</v>
      </c>
      <c r="CK8" s="87" t="s">
        <v>595</v>
      </c>
      <c r="CL8" s="87" t="s">
        <v>595</v>
      </c>
      <c r="CM8" s="87" t="s">
        <v>595</v>
      </c>
      <c r="CN8" s="87" t="s">
        <v>595</v>
      </c>
      <c r="CO8" s="87" t="s">
        <v>595</v>
      </c>
      <c r="CP8" s="87" t="s">
        <v>595</v>
      </c>
      <c r="CQ8" s="87" t="s">
        <v>595</v>
      </c>
      <c r="CR8" s="87" t="s">
        <v>595</v>
      </c>
      <c r="CS8" s="87" t="s">
        <v>595</v>
      </c>
      <c r="CT8" s="87" t="s">
        <v>595</v>
      </c>
      <c r="CU8" s="87" t="s">
        <v>595</v>
      </c>
      <c r="CV8" s="87" t="s">
        <v>595</v>
      </c>
      <c r="CW8" s="87" t="s">
        <v>595</v>
      </c>
      <c r="CX8" s="87" t="s">
        <v>595</v>
      </c>
      <c r="CY8" s="87" t="s">
        <v>595</v>
      </c>
      <c r="CZ8" s="87" t="s">
        <v>595</v>
      </c>
      <c r="DA8" s="87" t="s">
        <v>595</v>
      </c>
      <c r="DB8" s="87" t="s">
        <v>595</v>
      </c>
      <c r="DC8" s="87" t="s">
        <v>595</v>
      </c>
      <c r="DD8" s="87" t="s">
        <v>595</v>
      </c>
      <c r="DE8" s="87" t="s">
        <v>595</v>
      </c>
      <c r="DF8" s="87" t="s">
        <v>595</v>
      </c>
      <c r="DG8" s="87" t="s">
        <v>595</v>
      </c>
      <c r="DH8" s="87" t="s">
        <v>595</v>
      </c>
      <c r="DI8" s="87" t="s">
        <v>595</v>
      </c>
      <c r="DJ8" s="87" t="s">
        <v>595</v>
      </c>
      <c r="DK8" s="87" t="s">
        <v>595</v>
      </c>
      <c r="DL8" s="87" t="s">
        <v>595</v>
      </c>
      <c r="DM8" s="87" t="s">
        <v>595</v>
      </c>
      <c r="DN8" s="87" t="s">
        <v>595</v>
      </c>
      <c r="DO8" s="87" t="s">
        <v>595</v>
      </c>
      <c r="DP8" s="87" t="s">
        <v>595</v>
      </c>
      <c r="DQ8" s="87" t="s">
        <v>595</v>
      </c>
      <c r="DR8" s="87" t="s">
        <v>595</v>
      </c>
      <c r="DS8" s="87" t="s">
        <v>595</v>
      </c>
      <c r="DT8" s="87" t="s">
        <v>595</v>
      </c>
      <c r="DU8" s="87" t="s">
        <v>595</v>
      </c>
      <c r="DV8" s="87" t="s">
        <v>595</v>
      </c>
      <c r="DW8" s="87" t="s">
        <v>595</v>
      </c>
      <c r="DX8" s="87" t="s">
        <v>595</v>
      </c>
      <c r="DY8" s="87" t="s">
        <v>595</v>
      </c>
      <c r="DZ8" s="87" t="s">
        <v>595</v>
      </c>
      <c r="EA8" s="87" t="s">
        <v>595</v>
      </c>
      <c r="EB8" s="87" t="s">
        <v>595</v>
      </c>
      <c r="EC8" s="87" t="s">
        <v>595</v>
      </c>
      <c r="ED8" s="87" t="s">
        <v>595</v>
      </c>
      <c r="EE8" s="87" t="s">
        <v>595</v>
      </c>
      <c r="EF8" s="87" t="s">
        <v>595</v>
      </c>
      <c r="EG8" s="87" t="s">
        <v>595</v>
      </c>
      <c r="EH8" s="87" t="s">
        <v>595</v>
      </c>
      <c r="EI8" s="87" t="s">
        <v>595</v>
      </c>
      <c r="EJ8" s="87" t="s">
        <v>595</v>
      </c>
      <c r="EK8" s="87" t="s">
        <v>595</v>
      </c>
      <c r="EL8" s="87" t="s">
        <v>595</v>
      </c>
      <c r="EM8" s="87" t="s">
        <v>595</v>
      </c>
      <c r="EN8" s="87" t="s">
        <v>595</v>
      </c>
      <c r="EO8" s="87" t="s">
        <v>595</v>
      </c>
      <c r="EP8" s="87" t="s">
        <v>595</v>
      </c>
      <c r="EQ8" s="87" t="s">
        <v>595</v>
      </c>
      <c r="ER8" s="87" t="s">
        <v>595</v>
      </c>
      <c r="ES8" s="87" t="s">
        <v>595</v>
      </c>
      <c r="ET8" s="87" t="s">
        <v>595</v>
      </c>
      <c r="EU8" s="87" t="s">
        <v>595</v>
      </c>
      <c r="EV8" s="87" t="s">
        <v>595</v>
      </c>
      <c r="EW8" s="87" t="s">
        <v>595</v>
      </c>
      <c r="EX8" s="87" t="s">
        <v>595</v>
      </c>
      <c r="EY8" s="87" t="s">
        <v>595</v>
      </c>
      <c r="EZ8" s="87" t="s">
        <v>595</v>
      </c>
      <c r="FA8" s="87" t="s">
        <v>595</v>
      </c>
      <c r="FB8" s="87" t="s">
        <v>595</v>
      </c>
      <c r="FC8" s="87" t="s">
        <v>595</v>
      </c>
      <c r="FD8" s="87" t="s">
        <v>595</v>
      </c>
      <c r="FE8" s="87" t="s">
        <v>595</v>
      </c>
      <c r="FF8" s="87" t="s">
        <v>595</v>
      </c>
      <c r="FG8" s="87" t="s">
        <v>595</v>
      </c>
      <c r="FH8" s="87" t="s">
        <v>595</v>
      </c>
      <c r="FI8" s="87" t="s">
        <v>595</v>
      </c>
      <c r="FJ8" s="87" t="s">
        <v>595</v>
      </c>
      <c r="FK8" s="87" t="s">
        <v>595</v>
      </c>
      <c r="FL8" s="87" t="s">
        <v>595</v>
      </c>
      <c r="FM8" s="87" t="s">
        <v>595</v>
      </c>
      <c r="FN8" s="87" t="s">
        <v>595</v>
      </c>
      <c r="FO8" s="87" t="s">
        <v>595</v>
      </c>
      <c r="FP8" s="87" t="s">
        <v>595</v>
      </c>
      <c r="FQ8" s="87" t="s">
        <v>595</v>
      </c>
      <c r="FR8" s="87" t="s">
        <v>595</v>
      </c>
      <c r="FS8" s="87" t="s">
        <v>595</v>
      </c>
      <c r="FT8" s="87" t="s">
        <v>595</v>
      </c>
      <c r="FU8" s="87" t="s">
        <v>595</v>
      </c>
      <c r="FV8" s="87" t="s">
        <v>595</v>
      </c>
      <c r="FW8" s="87" t="s">
        <v>595</v>
      </c>
      <c r="FX8" s="87" t="s">
        <v>595</v>
      </c>
      <c r="FY8" s="87" t="s">
        <v>595</v>
      </c>
      <c r="FZ8" s="87" t="s">
        <v>595</v>
      </c>
      <c r="GA8" s="87" t="s">
        <v>595</v>
      </c>
      <c r="GB8" s="87" t="s">
        <v>595</v>
      </c>
      <c r="GC8" s="87" t="s">
        <v>595</v>
      </c>
      <c r="GD8" s="87" t="s">
        <v>595</v>
      </c>
      <c r="GE8" s="87" t="s">
        <v>595</v>
      </c>
      <c r="GF8" s="87" t="s">
        <v>595</v>
      </c>
      <c r="GG8" s="87" t="s">
        <v>595</v>
      </c>
      <c r="GH8" s="87" t="s">
        <v>595</v>
      </c>
      <c r="GI8" s="87" t="s">
        <v>595</v>
      </c>
      <c r="GJ8" s="87" t="s">
        <v>595</v>
      </c>
      <c r="GK8" s="87" t="s">
        <v>595</v>
      </c>
      <c r="GL8" s="87" t="s">
        <v>595</v>
      </c>
      <c r="GM8" s="87" t="s">
        <v>595</v>
      </c>
      <c r="GN8" s="87" t="s">
        <v>595</v>
      </c>
      <c r="GO8" s="87" t="s">
        <v>595</v>
      </c>
      <c r="GP8" s="87" t="s">
        <v>595</v>
      </c>
      <c r="GQ8" s="87" t="s">
        <v>595</v>
      </c>
      <c r="GR8" s="87" t="s">
        <v>595</v>
      </c>
      <c r="GS8" s="87" t="s">
        <v>595</v>
      </c>
      <c r="GT8" s="87" t="s">
        <v>595</v>
      </c>
      <c r="GU8" s="87" t="s">
        <v>595</v>
      </c>
      <c r="GV8" s="87" t="s">
        <v>595</v>
      </c>
      <c r="GW8" s="87" t="s">
        <v>595</v>
      </c>
      <c r="GX8" s="87" t="s">
        <v>595</v>
      </c>
      <c r="GY8" s="87" t="s">
        <v>595</v>
      </c>
      <c r="GZ8" s="87" t="s">
        <v>595</v>
      </c>
      <c r="HA8" s="87" t="s">
        <v>595</v>
      </c>
      <c r="HB8" s="87" t="s">
        <v>595</v>
      </c>
      <c r="HC8" s="87" t="s">
        <v>595</v>
      </c>
      <c r="HD8" s="87" t="s">
        <v>595</v>
      </c>
      <c r="HE8" s="87" t="s">
        <v>595</v>
      </c>
      <c r="HF8" s="87" t="s">
        <v>595</v>
      </c>
      <c r="HG8" s="87" t="s">
        <v>595</v>
      </c>
      <c r="HH8" s="87" t="s">
        <v>595</v>
      </c>
      <c r="HI8" s="87" t="s">
        <v>595</v>
      </c>
      <c r="HJ8" s="87" t="s">
        <v>595</v>
      </c>
      <c r="HK8" s="87" t="s">
        <v>595</v>
      </c>
      <c r="HL8" s="87" t="s">
        <v>595</v>
      </c>
      <c r="HM8" s="87" t="s">
        <v>595</v>
      </c>
      <c r="HN8" s="87" t="s">
        <v>595</v>
      </c>
      <c r="HO8" s="87" t="s">
        <v>595</v>
      </c>
      <c r="HP8" s="87" t="s">
        <v>595</v>
      </c>
      <c r="HQ8" s="87" t="s">
        <v>595</v>
      </c>
      <c r="HR8" s="87" t="s">
        <v>595</v>
      </c>
      <c r="HS8" s="87" t="s">
        <v>595</v>
      </c>
      <c r="HT8" s="87" t="s">
        <v>595</v>
      </c>
      <c r="HU8" s="87" t="s">
        <v>595</v>
      </c>
      <c r="HV8" s="87" t="s">
        <v>595</v>
      </c>
      <c r="HW8" s="87" t="s">
        <v>595</v>
      </c>
      <c r="HX8" s="87" t="s">
        <v>595</v>
      </c>
      <c r="HY8" s="87" t="s">
        <v>595</v>
      </c>
      <c r="HZ8" s="87" t="s">
        <v>595</v>
      </c>
      <c r="IA8" s="87" t="s">
        <v>595</v>
      </c>
      <c r="IB8" s="87" t="s">
        <v>595</v>
      </c>
      <c r="IC8" s="87" t="s">
        <v>595</v>
      </c>
      <c r="ID8" s="87" t="s">
        <v>595</v>
      </c>
      <c r="IE8" s="87" t="s">
        <v>595</v>
      </c>
      <c r="IF8" s="87" t="s">
        <v>595</v>
      </c>
      <c r="IG8" s="87" t="s">
        <v>595</v>
      </c>
      <c r="IH8" s="87" t="s">
        <v>595</v>
      </c>
      <c r="II8" s="87" t="s">
        <v>595</v>
      </c>
      <c r="IJ8" s="87" t="s">
        <v>595</v>
      </c>
      <c r="IK8" s="87" t="s">
        <v>595</v>
      </c>
      <c r="IL8" s="87" t="s">
        <v>595</v>
      </c>
      <c r="IM8" s="87" t="s">
        <v>595</v>
      </c>
      <c r="IN8" s="87" t="s">
        <v>595</v>
      </c>
      <c r="IO8" s="87" t="s">
        <v>595</v>
      </c>
      <c r="IP8" s="87" t="s">
        <v>595</v>
      </c>
      <c r="IQ8" s="87" t="s">
        <v>595</v>
      </c>
      <c r="IR8" s="87" t="s">
        <v>595</v>
      </c>
      <c r="IS8" s="87" t="s">
        <v>595</v>
      </c>
      <c r="IT8" s="87" t="s">
        <v>595</v>
      </c>
      <c r="IU8" s="87" t="s">
        <v>595</v>
      </c>
      <c r="IV8" s="87" t="s">
        <v>595</v>
      </c>
      <c r="IW8" s="87" t="s">
        <v>595</v>
      </c>
      <c r="IX8" s="87" t="s">
        <v>595</v>
      </c>
      <c r="IY8" s="87" t="s">
        <v>595</v>
      </c>
      <c r="IZ8" s="87" t="s">
        <v>595</v>
      </c>
      <c r="JA8" s="87" t="s">
        <v>595</v>
      </c>
      <c r="JB8" s="87" t="s">
        <v>595</v>
      </c>
      <c r="JC8" s="87" t="s">
        <v>595</v>
      </c>
    </row>
    <row r="9" customFormat="false" ht="12.75" hidden="true" customHeight="false" outlineLevel="0" collapsed="false">
      <c r="C9" s="87" t="s">
        <v>596</v>
      </c>
      <c r="D9" s="87" t="s">
        <v>597</v>
      </c>
      <c r="E9" s="87" t="s">
        <v>598</v>
      </c>
      <c r="F9" s="87" t="s">
        <v>599</v>
      </c>
      <c r="G9" s="87" t="s">
        <v>600</v>
      </c>
      <c r="H9" s="87" t="s">
        <v>597</v>
      </c>
      <c r="I9" s="87" t="s">
        <v>598</v>
      </c>
      <c r="J9" s="87" t="s">
        <v>599</v>
      </c>
      <c r="K9" s="87" t="s">
        <v>600</v>
      </c>
      <c r="L9" s="87" t="str">
        <f aca="false">C9</f>
        <v>Output Multipliers</v>
      </c>
      <c r="M9" s="87" t="str">
        <f aca="false">D9</f>
        <v>Employment Multipliers</v>
      </c>
      <c r="N9" s="87" t="str">
        <f aca="false">E9</f>
        <v>Total Value Added Multipliers</v>
      </c>
      <c r="O9" s="87" t="str">
        <f aca="false">F9</f>
        <v>Labor Income Multipliers</v>
      </c>
      <c r="P9" s="87" t="str">
        <f aca="false">G9</f>
        <v>Tax on Production and Imports M</v>
      </c>
      <c r="Q9" s="87" t="str">
        <f aca="false">H9</f>
        <v>Employment Multipliers</v>
      </c>
      <c r="R9" s="87" t="str">
        <f aca="false">I9</f>
        <v>Total Value Added Multipliers</v>
      </c>
      <c r="S9" s="87" t="str">
        <f aca="false">J9</f>
        <v>Labor Income Multipliers</v>
      </c>
      <c r="T9" s="87" t="str">
        <f aca="false">K9</f>
        <v>Tax on Production and Imports M</v>
      </c>
      <c r="U9" s="87" t="str">
        <f aca="false">L9</f>
        <v>Output Multipliers</v>
      </c>
      <c r="V9" s="87" t="str">
        <f aca="false">M9</f>
        <v>Employment Multipliers</v>
      </c>
      <c r="W9" s="87" t="str">
        <f aca="false">N9</f>
        <v>Total Value Added Multipliers</v>
      </c>
      <c r="X9" s="87" t="str">
        <f aca="false">O9</f>
        <v>Labor Income Multipliers</v>
      </c>
      <c r="Y9" s="87" t="str">
        <f aca="false">P9</f>
        <v>Tax on Production and Imports M</v>
      </c>
      <c r="Z9" s="87" t="str">
        <f aca="false">Q9</f>
        <v>Employment Multipliers</v>
      </c>
      <c r="AA9" s="87" t="str">
        <f aca="false">R9</f>
        <v>Total Value Added Multipliers</v>
      </c>
      <c r="AB9" s="87" t="str">
        <f aca="false">S9</f>
        <v>Labor Income Multipliers</v>
      </c>
      <c r="AC9" s="87" t="str">
        <f aca="false">T9</f>
        <v>Tax on Production and Imports M</v>
      </c>
      <c r="AD9" s="87" t="str">
        <f aca="false">U9</f>
        <v>Output Multipliers</v>
      </c>
      <c r="AE9" s="87" t="str">
        <f aca="false">V9</f>
        <v>Employment Multipliers</v>
      </c>
      <c r="AF9" s="87" t="str">
        <f aca="false">W9</f>
        <v>Total Value Added Multipliers</v>
      </c>
      <c r="AG9" s="87" t="str">
        <f aca="false">X9</f>
        <v>Labor Income Multipliers</v>
      </c>
      <c r="AH9" s="87" t="str">
        <f aca="false">Y9</f>
        <v>Tax on Production and Imports M</v>
      </c>
      <c r="AI9" s="87" t="str">
        <f aca="false">Z9</f>
        <v>Employment Multipliers</v>
      </c>
      <c r="AJ9" s="87" t="str">
        <f aca="false">AA9</f>
        <v>Total Value Added Multipliers</v>
      </c>
      <c r="AK9" s="87" t="str">
        <f aca="false">AB9</f>
        <v>Labor Income Multipliers</v>
      </c>
      <c r="AL9" s="87" t="str">
        <f aca="false">AC9</f>
        <v>Tax on Production and Imports M</v>
      </c>
      <c r="AM9" s="87" t="str">
        <f aca="false">AD9</f>
        <v>Output Multipliers</v>
      </c>
      <c r="AN9" s="87" t="str">
        <f aca="false">AE9</f>
        <v>Employment Multipliers</v>
      </c>
      <c r="AO9" s="87" t="str">
        <f aca="false">AF9</f>
        <v>Total Value Added Multipliers</v>
      </c>
      <c r="AP9" s="87" t="str">
        <f aca="false">AG9</f>
        <v>Labor Income Multipliers</v>
      </c>
      <c r="AQ9" s="87" t="str">
        <f aca="false">AH9</f>
        <v>Tax on Production and Imports M</v>
      </c>
      <c r="AR9" s="87" t="str">
        <f aca="false">AI9</f>
        <v>Employment Multipliers</v>
      </c>
      <c r="AS9" s="87" t="str">
        <f aca="false">AJ9</f>
        <v>Total Value Added Multipliers</v>
      </c>
      <c r="AT9" s="87" t="str">
        <f aca="false">AK9</f>
        <v>Labor Income Multipliers</v>
      </c>
      <c r="AU9" s="87" t="str">
        <f aca="false">AL9</f>
        <v>Tax on Production and Imports M</v>
      </c>
      <c r="AV9" s="87" t="str">
        <f aca="false">AM9</f>
        <v>Output Multipliers</v>
      </c>
      <c r="AW9" s="87" t="str">
        <f aca="false">AN9</f>
        <v>Employment Multipliers</v>
      </c>
      <c r="AX9" s="87" t="str">
        <f aca="false">AO9</f>
        <v>Total Value Added Multipliers</v>
      </c>
      <c r="AY9" s="87" t="str">
        <f aca="false">AP9</f>
        <v>Labor Income Multipliers</v>
      </c>
      <c r="AZ9" s="87" t="str">
        <f aca="false">AQ9</f>
        <v>Tax on Production and Imports M</v>
      </c>
      <c r="BA9" s="87" t="str">
        <f aca="false">AR9</f>
        <v>Employment Multipliers</v>
      </c>
      <c r="BB9" s="87" t="str">
        <f aca="false">AS9</f>
        <v>Total Value Added Multipliers</v>
      </c>
      <c r="BC9" s="87" t="str">
        <f aca="false">AT9</f>
        <v>Labor Income Multipliers</v>
      </c>
      <c r="BD9" s="87" t="str">
        <f aca="false">AU9</f>
        <v>Tax on Production and Imports M</v>
      </c>
      <c r="BE9" s="87" t="str">
        <f aca="false">AV9</f>
        <v>Output Multipliers</v>
      </c>
      <c r="BF9" s="87" t="str">
        <f aca="false">AW9</f>
        <v>Employment Multipliers</v>
      </c>
      <c r="BG9" s="87" t="str">
        <f aca="false">AX9</f>
        <v>Total Value Added Multipliers</v>
      </c>
      <c r="BH9" s="87" t="str">
        <f aca="false">AY9</f>
        <v>Labor Income Multipliers</v>
      </c>
      <c r="BI9" s="87" t="str">
        <f aca="false">AZ9</f>
        <v>Tax on Production and Imports M</v>
      </c>
      <c r="BJ9" s="87" t="str">
        <f aca="false">BA9</f>
        <v>Employment Multipliers</v>
      </c>
      <c r="BK9" s="87" t="str">
        <f aca="false">BB9</f>
        <v>Total Value Added Multipliers</v>
      </c>
      <c r="BL9" s="87" t="str">
        <f aca="false">BC9</f>
        <v>Labor Income Multipliers</v>
      </c>
      <c r="BM9" s="87" t="str">
        <f aca="false">BD9</f>
        <v>Tax on Production and Imports M</v>
      </c>
      <c r="BN9" s="87" t="str">
        <f aca="false">BE9</f>
        <v>Output Multipliers</v>
      </c>
      <c r="BO9" s="87" t="str">
        <f aca="false">BF9</f>
        <v>Employment Multipliers</v>
      </c>
      <c r="BP9" s="87" t="str">
        <f aca="false">BG9</f>
        <v>Total Value Added Multipliers</v>
      </c>
      <c r="BQ9" s="87" t="str">
        <f aca="false">BH9</f>
        <v>Labor Income Multipliers</v>
      </c>
      <c r="BR9" s="87" t="str">
        <f aca="false">BI9</f>
        <v>Tax on Production and Imports M</v>
      </c>
      <c r="BS9" s="87" t="str">
        <f aca="false">BJ9</f>
        <v>Employment Multipliers</v>
      </c>
      <c r="BT9" s="87" t="str">
        <f aca="false">BK9</f>
        <v>Total Value Added Multipliers</v>
      </c>
      <c r="BU9" s="87" t="str">
        <f aca="false">BL9</f>
        <v>Labor Income Multipliers</v>
      </c>
      <c r="BV9" s="87" t="str">
        <f aca="false">BM9</f>
        <v>Tax on Production and Imports M</v>
      </c>
      <c r="BW9" s="87" t="str">
        <f aca="false">BN9</f>
        <v>Output Multipliers</v>
      </c>
      <c r="BX9" s="87" t="str">
        <f aca="false">BO9</f>
        <v>Employment Multipliers</v>
      </c>
      <c r="BY9" s="87" t="str">
        <f aca="false">BP9</f>
        <v>Total Value Added Multipliers</v>
      </c>
      <c r="BZ9" s="87" t="str">
        <f aca="false">BQ9</f>
        <v>Labor Income Multipliers</v>
      </c>
      <c r="CA9" s="87" t="str">
        <f aca="false">BR9</f>
        <v>Tax on Production and Imports M</v>
      </c>
      <c r="CB9" s="87" t="str">
        <f aca="false">BS9</f>
        <v>Employment Multipliers</v>
      </c>
      <c r="CC9" s="87" t="str">
        <f aca="false">BT9</f>
        <v>Total Value Added Multipliers</v>
      </c>
      <c r="CD9" s="87" t="str">
        <f aca="false">BU9</f>
        <v>Labor Income Multipliers</v>
      </c>
      <c r="CE9" s="87" t="str">
        <f aca="false">BV9</f>
        <v>Tax on Production and Imports M</v>
      </c>
      <c r="CF9" s="87" t="str">
        <f aca="false">BW9</f>
        <v>Output Multipliers</v>
      </c>
      <c r="CG9" s="87" t="str">
        <f aca="false">BX9</f>
        <v>Employment Multipliers</v>
      </c>
      <c r="CH9" s="87" t="str">
        <f aca="false">BY9</f>
        <v>Total Value Added Multipliers</v>
      </c>
      <c r="CI9" s="87" t="str">
        <f aca="false">BZ9</f>
        <v>Labor Income Multipliers</v>
      </c>
      <c r="CJ9" s="87" t="str">
        <f aca="false">CA9</f>
        <v>Tax on Production and Imports M</v>
      </c>
      <c r="CK9" s="87" t="str">
        <f aca="false">CB9</f>
        <v>Employment Multipliers</v>
      </c>
      <c r="CL9" s="87" t="str">
        <f aca="false">CC9</f>
        <v>Total Value Added Multipliers</v>
      </c>
      <c r="CM9" s="87" t="str">
        <f aca="false">CD9</f>
        <v>Labor Income Multipliers</v>
      </c>
      <c r="CN9" s="87" t="str">
        <f aca="false">CE9</f>
        <v>Tax on Production and Imports M</v>
      </c>
      <c r="CO9" s="87" t="str">
        <f aca="false">CF9</f>
        <v>Output Multipliers</v>
      </c>
      <c r="CP9" s="87" t="str">
        <f aca="false">CG9</f>
        <v>Employment Multipliers</v>
      </c>
      <c r="CQ9" s="87" t="str">
        <f aca="false">CH9</f>
        <v>Total Value Added Multipliers</v>
      </c>
      <c r="CR9" s="87" t="str">
        <f aca="false">CI9</f>
        <v>Labor Income Multipliers</v>
      </c>
      <c r="CS9" s="87" t="str">
        <f aca="false">CJ9</f>
        <v>Tax on Production and Imports M</v>
      </c>
      <c r="CT9" s="87" t="str">
        <f aca="false">CK9</f>
        <v>Employment Multipliers</v>
      </c>
      <c r="CU9" s="87" t="str">
        <f aca="false">CL9</f>
        <v>Total Value Added Multipliers</v>
      </c>
      <c r="CV9" s="87" t="str">
        <f aca="false">CM9</f>
        <v>Labor Income Multipliers</v>
      </c>
      <c r="CW9" s="87" t="str">
        <f aca="false">CN9</f>
        <v>Tax on Production and Imports M</v>
      </c>
      <c r="CX9" s="87" t="str">
        <f aca="false">CO9</f>
        <v>Output Multipliers</v>
      </c>
      <c r="CY9" s="87" t="str">
        <f aca="false">CP9</f>
        <v>Employment Multipliers</v>
      </c>
      <c r="CZ9" s="87" t="str">
        <f aca="false">CQ9</f>
        <v>Total Value Added Multipliers</v>
      </c>
      <c r="DA9" s="87" t="str">
        <f aca="false">CR9</f>
        <v>Labor Income Multipliers</v>
      </c>
      <c r="DB9" s="87" t="str">
        <f aca="false">CS9</f>
        <v>Tax on Production and Imports M</v>
      </c>
      <c r="DC9" s="87" t="str">
        <f aca="false">CT9</f>
        <v>Employment Multipliers</v>
      </c>
      <c r="DD9" s="87" t="str">
        <f aca="false">CU9</f>
        <v>Total Value Added Multipliers</v>
      </c>
      <c r="DE9" s="87" t="str">
        <f aca="false">CV9</f>
        <v>Labor Income Multipliers</v>
      </c>
      <c r="DF9" s="87" t="str">
        <f aca="false">CW9</f>
        <v>Tax on Production and Imports M</v>
      </c>
      <c r="DG9" s="87" t="str">
        <f aca="false">CX9</f>
        <v>Output Multipliers</v>
      </c>
      <c r="DH9" s="87" t="str">
        <f aca="false">CY9</f>
        <v>Employment Multipliers</v>
      </c>
      <c r="DI9" s="87" t="str">
        <f aca="false">CZ9</f>
        <v>Total Value Added Multipliers</v>
      </c>
      <c r="DJ9" s="87" t="str">
        <f aca="false">DA9</f>
        <v>Labor Income Multipliers</v>
      </c>
      <c r="DK9" s="87" t="str">
        <f aca="false">DB9</f>
        <v>Tax on Production and Imports M</v>
      </c>
      <c r="DL9" s="87" t="str">
        <f aca="false">DC9</f>
        <v>Employment Multipliers</v>
      </c>
      <c r="DM9" s="87" t="str">
        <f aca="false">DD9</f>
        <v>Total Value Added Multipliers</v>
      </c>
      <c r="DN9" s="87" t="str">
        <f aca="false">DE9</f>
        <v>Labor Income Multipliers</v>
      </c>
      <c r="DO9" s="87" t="str">
        <f aca="false">DF9</f>
        <v>Tax on Production and Imports M</v>
      </c>
      <c r="DP9" s="87" t="str">
        <f aca="false">DG9</f>
        <v>Output Multipliers</v>
      </c>
      <c r="DQ9" s="87" t="str">
        <f aca="false">DH9</f>
        <v>Employment Multipliers</v>
      </c>
      <c r="DR9" s="87" t="str">
        <f aca="false">DI9</f>
        <v>Total Value Added Multipliers</v>
      </c>
      <c r="DS9" s="87" t="str">
        <f aca="false">DJ9</f>
        <v>Labor Income Multipliers</v>
      </c>
      <c r="DT9" s="87" t="str">
        <f aca="false">DK9</f>
        <v>Tax on Production and Imports M</v>
      </c>
      <c r="DU9" s="87" t="str">
        <f aca="false">DL9</f>
        <v>Employment Multipliers</v>
      </c>
      <c r="DV9" s="87" t="str">
        <f aca="false">DM9</f>
        <v>Total Value Added Multipliers</v>
      </c>
      <c r="DW9" s="87" t="str">
        <f aca="false">DN9</f>
        <v>Labor Income Multipliers</v>
      </c>
      <c r="DX9" s="87" t="str">
        <f aca="false">DO9</f>
        <v>Tax on Production and Imports M</v>
      </c>
      <c r="DY9" s="87" t="str">
        <f aca="false">DP9</f>
        <v>Output Multipliers</v>
      </c>
      <c r="DZ9" s="87" t="str">
        <f aca="false">DQ9</f>
        <v>Employment Multipliers</v>
      </c>
      <c r="EA9" s="87" t="str">
        <f aca="false">DR9</f>
        <v>Total Value Added Multipliers</v>
      </c>
      <c r="EB9" s="87" t="str">
        <f aca="false">DS9</f>
        <v>Labor Income Multipliers</v>
      </c>
      <c r="EC9" s="87" t="str">
        <f aca="false">DT9</f>
        <v>Tax on Production and Imports M</v>
      </c>
      <c r="ED9" s="87" t="str">
        <f aca="false">DU9</f>
        <v>Employment Multipliers</v>
      </c>
      <c r="EE9" s="87" t="str">
        <f aca="false">DV9</f>
        <v>Total Value Added Multipliers</v>
      </c>
      <c r="EF9" s="87" t="str">
        <f aca="false">DW9</f>
        <v>Labor Income Multipliers</v>
      </c>
      <c r="EG9" s="87" t="str">
        <f aca="false">DX9</f>
        <v>Tax on Production and Imports M</v>
      </c>
      <c r="EH9" s="87" t="str">
        <f aca="false">DY9</f>
        <v>Output Multipliers</v>
      </c>
      <c r="EI9" s="87" t="str">
        <f aca="false">DZ9</f>
        <v>Employment Multipliers</v>
      </c>
      <c r="EJ9" s="87" t="str">
        <f aca="false">EA9</f>
        <v>Total Value Added Multipliers</v>
      </c>
      <c r="EK9" s="87" t="str">
        <f aca="false">EB9</f>
        <v>Labor Income Multipliers</v>
      </c>
      <c r="EL9" s="87" t="str">
        <f aca="false">EC9</f>
        <v>Tax on Production and Imports M</v>
      </c>
      <c r="EM9" s="87" t="str">
        <f aca="false">ED9</f>
        <v>Employment Multipliers</v>
      </c>
      <c r="EN9" s="87" t="str">
        <f aca="false">EE9</f>
        <v>Total Value Added Multipliers</v>
      </c>
      <c r="EO9" s="87" t="str">
        <f aca="false">EF9</f>
        <v>Labor Income Multipliers</v>
      </c>
      <c r="EP9" s="87" t="str">
        <f aca="false">EG9</f>
        <v>Tax on Production and Imports M</v>
      </c>
      <c r="EQ9" s="87" t="str">
        <f aca="false">EH9</f>
        <v>Output Multipliers</v>
      </c>
      <c r="ER9" s="87" t="str">
        <f aca="false">EI9</f>
        <v>Employment Multipliers</v>
      </c>
      <c r="ES9" s="87" t="str">
        <f aca="false">EJ9</f>
        <v>Total Value Added Multipliers</v>
      </c>
      <c r="ET9" s="87" t="str">
        <f aca="false">EK9</f>
        <v>Labor Income Multipliers</v>
      </c>
      <c r="EU9" s="87" t="str">
        <f aca="false">EL9</f>
        <v>Tax on Production and Imports M</v>
      </c>
      <c r="EV9" s="87" t="str">
        <f aca="false">EM9</f>
        <v>Employment Multipliers</v>
      </c>
      <c r="EW9" s="87" t="str">
        <f aca="false">EN9</f>
        <v>Total Value Added Multipliers</v>
      </c>
      <c r="EX9" s="87" t="str">
        <f aca="false">EO9</f>
        <v>Labor Income Multipliers</v>
      </c>
      <c r="EY9" s="87" t="str">
        <f aca="false">EP9</f>
        <v>Tax on Production and Imports M</v>
      </c>
      <c r="EZ9" s="87" t="str">
        <f aca="false">EQ9</f>
        <v>Output Multipliers</v>
      </c>
      <c r="FA9" s="87" t="str">
        <f aca="false">ER9</f>
        <v>Employment Multipliers</v>
      </c>
      <c r="FB9" s="87" t="str">
        <f aca="false">ES9</f>
        <v>Total Value Added Multipliers</v>
      </c>
      <c r="FC9" s="87" t="str">
        <f aca="false">ET9</f>
        <v>Labor Income Multipliers</v>
      </c>
      <c r="FD9" s="87" t="str">
        <f aca="false">EU9</f>
        <v>Tax on Production and Imports M</v>
      </c>
      <c r="FE9" s="87" t="str">
        <f aca="false">EV9</f>
        <v>Employment Multipliers</v>
      </c>
      <c r="FF9" s="87" t="str">
        <f aca="false">EW9</f>
        <v>Total Value Added Multipliers</v>
      </c>
      <c r="FG9" s="87" t="str">
        <f aca="false">EX9</f>
        <v>Labor Income Multipliers</v>
      </c>
      <c r="FH9" s="87" t="str">
        <f aca="false">EY9</f>
        <v>Tax on Production and Imports M</v>
      </c>
      <c r="FI9" s="87" t="str">
        <f aca="false">EZ9</f>
        <v>Output Multipliers</v>
      </c>
      <c r="FJ9" s="87" t="str">
        <f aca="false">FA9</f>
        <v>Employment Multipliers</v>
      </c>
      <c r="FK9" s="87" t="str">
        <f aca="false">FB9</f>
        <v>Total Value Added Multipliers</v>
      </c>
      <c r="FL9" s="87" t="str">
        <f aca="false">FC9</f>
        <v>Labor Income Multipliers</v>
      </c>
      <c r="FM9" s="87" t="str">
        <f aca="false">FD9</f>
        <v>Tax on Production and Imports M</v>
      </c>
      <c r="FN9" s="87" t="str">
        <f aca="false">FE9</f>
        <v>Employment Multipliers</v>
      </c>
      <c r="FO9" s="87" t="str">
        <f aca="false">FF9</f>
        <v>Total Value Added Multipliers</v>
      </c>
      <c r="FP9" s="87" t="str">
        <f aca="false">FG9</f>
        <v>Labor Income Multipliers</v>
      </c>
      <c r="FQ9" s="87" t="str">
        <f aca="false">FH9</f>
        <v>Tax on Production and Imports M</v>
      </c>
      <c r="FR9" s="87" t="str">
        <f aca="false">FI9</f>
        <v>Output Multipliers</v>
      </c>
      <c r="FS9" s="87" t="str">
        <f aca="false">FJ9</f>
        <v>Employment Multipliers</v>
      </c>
      <c r="FT9" s="87" t="str">
        <f aca="false">FK9</f>
        <v>Total Value Added Multipliers</v>
      </c>
      <c r="FU9" s="87" t="str">
        <f aca="false">FL9</f>
        <v>Labor Income Multipliers</v>
      </c>
      <c r="FV9" s="87" t="str">
        <f aca="false">FM9</f>
        <v>Tax on Production and Imports M</v>
      </c>
      <c r="FW9" s="87" t="str">
        <f aca="false">FN9</f>
        <v>Employment Multipliers</v>
      </c>
      <c r="FX9" s="87" t="str">
        <f aca="false">FO9</f>
        <v>Total Value Added Multipliers</v>
      </c>
      <c r="FY9" s="87" t="str">
        <f aca="false">FP9</f>
        <v>Labor Income Multipliers</v>
      </c>
      <c r="FZ9" s="87" t="str">
        <f aca="false">FQ9</f>
        <v>Tax on Production and Imports M</v>
      </c>
      <c r="GA9" s="87" t="str">
        <f aca="false">FR9</f>
        <v>Output Multipliers</v>
      </c>
      <c r="GB9" s="87" t="str">
        <f aca="false">FS9</f>
        <v>Employment Multipliers</v>
      </c>
      <c r="GC9" s="87" t="str">
        <f aca="false">FT9</f>
        <v>Total Value Added Multipliers</v>
      </c>
      <c r="GD9" s="87" t="str">
        <f aca="false">FU9</f>
        <v>Labor Income Multipliers</v>
      </c>
      <c r="GE9" s="87" t="str">
        <f aca="false">FV9</f>
        <v>Tax on Production and Imports M</v>
      </c>
      <c r="GF9" s="87" t="str">
        <f aca="false">FW9</f>
        <v>Employment Multipliers</v>
      </c>
      <c r="GG9" s="87" t="str">
        <f aca="false">FX9</f>
        <v>Total Value Added Multipliers</v>
      </c>
      <c r="GH9" s="87" t="str">
        <f aca="false">FY9</f>
        <v>Labor Income Multipliers</v>
      </c>
      <c r="GI9" s="87" t="str">
        <f aca="false">FZ9</f>
        <v>Tax on Production and Imports M</v>
      </c>
      <c r="GJ9" s="87" t="str">
        <f aca="false">GA9</f>
        <v>Output Multipliers</v>
      </c>
      <c r="GK9" s="87" t="str">
        <f aca="false">GB9</f>
        <v>Employment Multipliers</v>
      </c>
      <c r="GL9" s="87" t="str">
        <f aca="false">GC9</f>
        <v>Total Value Added Multipliers</v>
      </c>
      <c r="GM9" s="87" t="str">
        <f aca="false">GD9</f>
        <v>Labor Income Multipliers</v>
      </c>
      <c r="GN9" s="87" t="str">
        <f aca="false">GE9</f>
        <v>Tax on Production and Imports M</v>
      </c>
      <c r="GO9" s="87" t="str">
        <f aca="false">GF9</f>
        <v>Employment Multipliers</v>
      </c>
      <c r="GP9" s="87" t="str">
        <f aca="false">GG9</f>
        <v>Total Value Added Multipliers</v>
      </c>
      <c r="GQ9" s="87" t="str">
        <f aca="false">GH9</f>
        <v>Labor Income Multipliers</v>
      </c>
      <c r="GR9" s="87" t="str">
        <f aca="false">GI9</f>
        <v>Tax on Production and Imports M</v>
      </c>
      <c r="GS9" s="87" t="str">
        <f aca="false">GJ9</f>
        <v>Output Multipliers</v>
      </c>
      <c r="GT9" s="87" t="str">
        <f aca="false">GK9</f>
        <v>Employment Multipliers</v>
      </c>
      <c r="GU9" s="87" t="str">
        <f aca="false">GL9</f>
        <v>Total Value Added Multipliers</v>
      </c>
      <c r="GV9" s="87" t="str">
        <f aca="false">GM9</f>
        <v>Labor Income Multipliers</v>
      </c>
      <c r="GW9" s="87" t="str">
        <f aca="false">GN9</f>
        <v>Tax on Production and Imports M</v>
      </c>
      <c r="GX9" s="87" t="str">
        <f aca="false">GO9</f>
        <v>Employment Multipliers</v>
      </c>
      <c r="GY9" s="87" t="str">
        <f aca="false">GP9</f>
        <v>Total Value Added Multipliers</v>
      </c>
      <c r="GZ9" s="87" t="str">
        <f aca="false">GQ9</f>
        <v>Labor Income Multipliers</v>
      </c>
      <c r="HA9" s="87" t="str">
        <f aca="false">GR9</f>
        <v>Tax on Production and Imports M</v>
      </c>
      <c r="HB9" s="87" t="str">
        <f aca="false">GS9</f>
        <v>Output Multipliers</v>
      </c>
      <c r="HC9" s="87" t="str">
        <f aca="false">GT9</f>
        <v>Employment Multipliers</v>
      </c>
      <c r="HD9" s="87" t="str">
        <f aca="false">GU9</f>
        <v>Total Value Added Multipliers</v>
      </c>
      <c r="HE9" s="87" t="str">
        <f aca="false">GV9</f>
        <v>Labor Income Multipliers</v>
      </c>
      <c r="HF9" s="87" t="str">
        <f aca="false">GW9</f>
        <v>Tax on Production and Imports M</v>
      </c>
      <c r="HG9" s="87" t="str">
        <f aca="false">GX9</f>
        <v>Employment Multipliers</v>
      </c>
      <c r="HH9" s="87" t="str">
        <f aca="false">GY9</f>
        <v>Total Value Added Multipliers</v>
      </c>
      <c r="HI9" s="87" t="str">
        <f aca="false">GZ9</f>
        <v>Labor Income Multipliers</v>
      </c>
      <c r="HJ9" s="87" t="str">
        <f aca="false">HA9</f>
        <v>Tax on Production and Imports M</v>
      </c>
      <c r="HK9" s="87" t="str">
        <f aca="false">HB9</f>
        <v>Output Multipliers</v>
      </c>
      <c r="HL9" s="87" t="str">
        <f aca="false">HC9</f>
        <v>Employment Multipliers</v>
      </c>
      <c r="HM9" s="87" t="str">
        <f aca="false">HD9</f>
        <v>Total Value Added Multipliers</v>
      </c>
      <c r="HN9" s="87" t="str">
        <f aca="false">HE9</f>
        <v>Labor Income Multipliers</v>
      </c>
      <c r="HO9" s="87" t="str">
        <f aca="false">HF9</f>
        <v>Tax on Production and Imports M</v>
      </c>
      <c r="HP9" s="87" t="str">
        <f aca="false">HG9</f>
        <v>Employment Multipliers</v>
      </c>
      <c r="HQ9" s="87" t="str">
        <f aca="false">HH9</f>
        <v>Total Value Added Multipliers</v>
      </c>
      <c r="HR9" s="87" t="str">
        <f aca="false">HI9</f>
        <v>Labor Income Multipliers</v>
      </c>
      <c r="HS9" s="87" t="str">
        <f aca="false">HJ9</f>
        <v>Tax on Production and Imports M</v>
      </c>
      <c r="HT9" s="87" t="str">
        <f aca="false">HK9</f>
        <v>Output Multipliers</v>
      </c>
      <c r="HU9" s="87" t="str">
        <f aca="false">HL9</f>
        <v>Employment Multipliers</v>
      </c>
      <c r="HV9" s="87" t="str">
        <f aca="false">HM9</f>
        <v>Total Value Added Multipliers</v>
      </c>
      <c r="HW9" s="87" t="str">
        <f aca="false">HN9</f>
        <v>Labor Income Multipliers</v>
      </c>
      <c r="HX9" s="87" t="str">
        <f aca="false">HO9</f>
        <v>Tax on Production and Imports M</v>
      </c>
      <c r="HY9" s="87" t="str">
        <f aca="false">HP9</f>
        <v>Employment Multipliers</v>
      </c>
      <c r="HZ9" s="87" t="str">
        <f aca="false">HQ9</f>
        <v>Total Value Added Multipliers</v>
      </c>
      <c r="IA9" s="87" t="str">
        <f aca="false">HR9</f>
        <v>Labor Income Multipliers</v>
      </c>
      <c r="IB9" s="87" t="str">
        <f aca="false">HS9</f>
        <v>Tax on Production and Imports M</v>
      </c>
      <c r="IC9" s="87" t="str">
        <f aca="false">HT9</f>
        <v>Output Multipliers</v>
      </c>
      <c r="ID9" s="87" t="str">
        <f aca="false">HU9</f>
        <v>Employment Multipliers</v>
      </c>
      <c r="IE9" s="87" t="str">
        <f aca="false">HV9</f>
        <v>Total Value Added Multipliers</v>
      </c>
      <c r="IF9" s="87" t="str">
        <f aca="false">HW9</f>
        <v>Labor Income Multipliers</v>
      </c>
      <c r="IG9" s="87" t="str">
        <f aca="false">HX9</f>
        <v>Tax on Production and Imports M</v>
      </c>
      <c r="IH9" s="87" t="str">
        <f aca="false">HY9</f>
        <v>Employment Multipliers</v>
      </c>
      <c r="II9" s="87" t="str">
        <f aca="false">HZ9</f>
        <v>Total Value Added Multipliers</v>
      </c>
      <c r="IJ9" s="87" t="str">
        <f aca="false">IA9</f>
        <v>Labor Income Multipliers</v>
      </c>
      <c r="IK9" s="87" t="str">
        <f aca="false">IB9</f>
        <v>Tax on Production and Imports M</v>
      </c>
      <c r="IL9" s="87" t="str">
        <f aca="false">IC9</f>
        <v>Output Multipliers</v>
      </c>
      <c r="IM9" s="87" t="str">
        <f aca="false">ID9</f>
        <v>Employment Multipliers</v>
      </c>
      <c r="IN9" s="87" t="str">
        <f aca="false">IE9</f>
        <v>Total Value Added Multipliers</v>
      </c>
      <c r="IO9" s="87" t="str">
        <f aca="false">IF9</f>
        <v>Labor Income Multipliers</v>
      </c>
      <c r="IP9" s="87" t="str">
        <f aca="false">IG9</f>
        <v>Tax on Production and Imports M</v>
      </c>
      <c r="IQ9" s="87" t="str">
        <f aca="false">IH9</f>
        <v>Employment Multipliers</v>
      </c>
      <c r="IR9" s="87" t="str">
        <f aca="false">II9</f>
        <v>Total Value Added Multipliers</v>
      </c>
      <c r="IS9" s="87" t="str">
        <f aca="false">IJ9</f>
        <v>Labor Income Multipliers</v>
      </c>
      <c r="IT9" s="87" t="str">
        <f aca="false">IK9</f>
        <v>Tax on Production and Imports M</v>
      </c>
      <c r="IU9" s="87" t="str">
        <f aca="false">IL9</f>
        <v>Output Multipliers</v>
      </c>
      <c r="IV9" s="87" t="str">
        <f aca="false">IM9</f>
        <v>Employment Multipliers</v>
      </c>
      <c r="IW9" s="87" t="str">
        <f aca="false">IN9</f>
        <v>Total Value Added Multipliers</v>
      </c>
      <c r="IX9" s="87" t="str">
        <f aca="false">IO9</f>
        <v>Labor Income Multipliers</v>
      </c>
      <c r="IY9" s="87" t="str">
        <f aca="false">IP9</f>
        <v>Tax on Production and Imports M</v>
      </c>
      <c r="IZ9" s="87" t="str">
        <f aca="false">IQ9</f>
        <v>Employment Multipliers</v>
      </c>
      <c r="JA9" s="87" t="str">
        <f aca="false">IR9</f>
        <v>Total Value Added Multipliers</v>
      </c>
      <c r="JB9" s="87" t="str">
        <f aca="false">IS9</f>
        <v>Labor Income Multipliers</v>
      </c>
      <c r="JC9" s="87" t="str">
        <f aca="false">IT9</f>
        <v>Tax on Production and Imports M</v>
      </c>
    </row>
    <row r="10" customFormat="false" ht="12.75" hidden="true" customHeight="false" outlineLevel="0" collapsed="false">
      <c r="C10" s="0" t="str">
        <f aca="false">"'"&amp;C4&amp;"["&amp;C5&amp;C6&amp;C7&amp;C8&amp;"]"&amp;C9&amp;"'!"</f>
        <v>'P:\396 AAHPA\11539601 State Port &amp; Harbor Benefits\IMPLAN Multipliers\[AEB 2013 Output Multipliers.xls]Output Multipliers'!</v>
      </c>
      <c r="D10" s="0" t="str">
        <f aca="false">"'"&amp;D4&amp;"["&amp;D5&amp;D6&amp;D7&amp;D8&amp;"]"&amp;D9&amp;"'!"</f>
        <v>'P:\396 AAHPA\11539601 State Port &amp; Harbor Benefits\IMPLAN Multipliers\[AEB 2013 Employment Multipliers.xls]Employment Multipliers'!</v>
      </c>
      <c r="E10" s="0" t="str">
        <f aca="false">"'"&amp;E4&amp;"["&amp;E5&amp;E6&amp;E7&amp;E8&amp;"]"&amp;E9&amp;"'!"</f>
        <v>'P:\396 AAHPA\11539601 State Port &amp; Harbor Benefits\IMPLAN Multipliers\[AEB 2013 Total Value Added Multipliers.xls]Total Value Added Multipliers'!</v>
      </c>
      <c r="F10" s="0" t="str">
        <f aca="false">"'"&amp;F4&amp;"["&amp;F5&amp;F6&amp;F7&amp;F8&amp;"]"&amp;F9&amp;"'!"</f>
        <v>'P:\396 AAHPA\11539601 State Port &amp; Harbor Benefits\IMPLAN Multipliers\[AEB 2013 Labor Income Multipliers.xls]Labor Income Multipliers'!</v>
      </c>
      <c r="G10" s="0" t="str">
        <f aca="false">"'"&amp;G4&amp;"["&amp;G5&amp;G6&amp;G7&amp;G8&amp;"]"&amp;G9&amp;"'!"</f>
        <v>'P:\396 AAHPA\11539601 State Port &amp; Harbor Benefits\IMPLAN Multipliers\[AEB 2013 Tax on Production and Imports Multipliers.xls]Tax on Production and Imports M'!</v>
      </c>
      <c r="H10" s="0" t="str">
        <f aca="false">"'"&amp;H4&amp;"["&amp;H5&amp;H6&amp;H7&amp;H8&amp;"]"&amp;H9&amp;"'!"</f>
        <v>'P:\396 AAHPA\11539601 State Port &amp; Harbor Benefits\IMPLAN Multipliers\[AEB 2013 Employment Multipliers.xls]Employment Multipliers'!</v>
      </c>
      <c r="I10" s="0" t="str">
        <f aca="false">"'"&amp;I4&amp;"["&amp;I5&amp;I6&amp;I7&amp;I8&amp;"]"&amp;I9&amp;"'!"</f>
        <v>'P:\396 AAHPA\11539601 State Port &amp; Harbor Benefits\IMPLAN Multipliers\[AEB 2013 Total Value Added Multipliers.xls]Total Value Added Multipliers'!</v>
      </c>
      <c r="J10" s="0" t="str">
        <f aca="false">"'"&amp;J4&amp;"["&amp;J5&amp;J6&amp;J7&amp;J8&amp;"]"&amp;J9&amp;"'!"</f>
        <v>'P:\396 AAHPA\11539601 State Port &amp; Harbor Benefits\IMPLAN Multipliers\[AEB 2013 Labor Income Multipliers.xls]Labor Income Multipliers'!</v>
      </c>
      <c r="K10" s="0" t="str">
        <f aca="false">"'"&amp;K4&amp;"["&amp;K5&amp;K6&amp;K7&amp;K8&amp;"]"&amp;K9&amp;"'!"</f>
        <v>'P:\396 AAHPA\11539601 State Port &amp; Harbor Benefits\IMPLAN Multipliers\[AEB 2013 Tax on Production and Imports Multipliers.xls]Tax on Production and Imports M'!</v>
      </c>
      <c r="L10" s="0" t="str">
        <f aca="false">"'"&amp;L4&amp;"["&amp;L5&amp;L6&amp;L7&amp;L8&amp;"]"&amp;L9&amp;"'!"</f>
        <v>'P:\396 AAHPA\11539601 State Port &amp; Harbor Benefits\IMPLAN Multipliers\[AWCA 2013 Output Multipliers.xls]Output Multipliers'!</v>
      </c>
      <c r="M10" s="0" t="str">
        <f aca="false">"'"&amp;M4&amp;"["&amp;M5&amp;M6&amp;M7&amp;M8&amp;"]"&amp;M9&amp;"'!"</f>
        <v>'P:\396 AAHPA\11539601 State Port &amp; Harbor Benefits\IMPLAN Multipliers\[AWCA 2013 Employment Multipliers.xls]Employment Multipliers'!</v>
      </c>
      <c r="N10" s="0" t="str">
        <f aca="false">"'"&amp;N4&amp;"["&amp;N5&amp;N6&amp;N7&amp;N8&amp;"]"&amp;N9&amp;"'!"</f>
        <v>'P:\396 AAHPA\11539601 State Port &amp; Harbor Benefits\IMPLAN Multipliers\[AWCA 2013 Total Value Added Multipliers.xls]Total Value Added Multipliers'!</v>
      </c>
      <c r="O10" s="0" t="str">
        <f aca="false">"'"&amp;O4&amp;"["&amp;O5&amp;O6&amp;O7&amp;O8&amp;"]"&amp;O9&amp;"'!"</f>
        <v>'P:\396 AAHPA\11539601 State Port &amp; Harbor Benefits\IMPLAN Multipliers\[AWCA 2013 Labor Income Multipliers.xls]Labor Income Multipliers'!</v>
      </c>
      <c r="P10" s="0" t="str">
        <f aca="false">"'"&amp;P4&amp;"["&amp;P5&amp;P6&amp;P7&amp;P8&amp;"]"&amp;P9&amp;"'!"</f>
        <v>'P:\396 AAHPA\11539601 State Port &amp; Harbor Benefits\IMPLAN Multipliers\[AWCA 2013 Tax on Production and Imports Multipliers.xls]Tax on Production and Imports M'!</v>
      </c>
      <c r="Q10" s="0" t="str">
        <f aca="false">"'"&amp;Q4&amp;"["&amp;Q5&amp;Q6&amp;Q7&amp;Q8&amp;"]"&amp;Q9&amp;"'!"</f>
        <v>'P:\396 AAHPA\11539601 State Port &amp; Harbor Benefits\IMPLAN Multipliers\[AWCA 2013 Employment Multipliers.xls]Employment Multipliers'!</v>
      </c>
      <c r="R10" s="0" t="str">
        <f aca="false">"'"&amp;R4&amp;"["&amp;R5&amp;R6&amp;R7&amp;R8&amp;"]"&amp;R9&amp;"'!"</f>
        <v>'P:\396 AAHPA\11539601 State Port &amp; Harbor Benefits\IMPLAN Multipliers\[AWCA 2013 Total Value Added Multipliers.xls]Total Value Added Multipliers'!</v>
      </c>
      <c r="S10" s="0" t="str">
        <f aca="false">"'"&amp;S4&amp;"["&amp;S5&amp;S6&amp;S7&amp;S8&amp;"]"&amp;S9&amp;"'!"</f>
        <v>'P:\396 AAHPA\11539601 State Port &amp; Harbor Benefits\IMPLAN Multipliers\[AWCA 2013 Labor Income Multipliers.xls]Labor Income Multipliers'!</v>
      </c>
      <c r="T10" s="0" t="str">
        <f aca="false">"'"&amp;T4&amp;"["&amp;T5&amp;T6&amp;T7&amp;T8&amp;"]"&amp;T9&amp;"'!"</f>
        <v>'P:\396 AAHPA\11539601 State Port &amp; Harbor Benefits\IMPLAN Multipliers\[AWCA 2013 Tax on Production and Imports Multipliers.xls]Tax on Production and Imports M'!</v>
      </c>
      <c r="U10" s="0" t="str">
        <f aca="false">"'"&amp;U4&amp;"["&amp;U5&amp;U6&amp;U7&amp;U8&amp;"]"&amp;U9&amp;"'!"</f>
        <v>'P:\396 AAHPA\11539601 State Port &amp; Harbor Benefits\IMPLAN Multipliers\[MOA 2013 Output Multipliers.xls]Output Multipliers'!</v>
      </c>
      <c r="V10" s="0" t="str">
        <f aca="false">"'"&amp;V4&amp;"["&amp;V5&amp;V6&amp;V7&amp;V8&amp;"]"&amp;V9&amp;"'!"</f>
        <v>'P:\396 AAHPA\11539601 State Port &amp; Harbor Benefits\IMPLAN Multipliers\[MOA 2013 Employment Multipliers.xls]Employment Multipliers'!</v>
      </c>
      <c r="W10" s="0" t="str">
        <f aca="false">"'"&amp;W4&amp;"["&amp;W5&amp;W6&amp;W7&amp;W8&amp;"]"&amp;W9&amp;"'!"</f>
        <v>'P:\396 AAHPA\11539601 State Port &amp; Harbor Benefits\IMPLAN Multipliers\[MOA 2013 Total Value Added Multipliers.xls]Total Value Added Multipliers'!</v>
      </c>
      <c r="X10" s="0" t="str">
        <f aca="false">"'"&amp;X4&amp;"["&amp;X5&amp;X6&amp;X7&amp;X8&amp;"]"&amp;X9&amp;"'!"</f>
        <v>'P:\396 AAHPA\11539601 State Port &amp; Harbor Benefits\IMPLAN Multipliers\[MOA 2013 Labor Income Multipliers.xls]Labor Income Multipliers'!</v>
      </c>
      <c r="Y10" s="0" t="str">
        <f aca="false">"'"&amp;Y4&amp;"["&amp;Y5&amp;Y6&amp;Y7&amp;Y8&amp;"]"&amp;Y9&amp;"'!"</f>
        <v>'P:\396 AAHPA\11539601 State Port &amp; Harbor Benefits\IMPLAN Multipliers\[MOA 2013 Tax on Production and Imports Multipliers.xls]Tax on Production and Imports M'!</v>
      </c>
      <c r="Z10" s="0" t="str">
        <f aca="false">"'"&amp;Z4&amp;"["&amp;Z5&amp;Z6&amp;Z7&amp;Z8&amp;"]"&amp;Z9&amp;"'!"</f>
        <v>'P:\396 AAHPA\11539601 State Port &amp; Harbor Benefits\IMPLAN Multipliers\[MOA 2013 Employment Multipliers.xls]Employment Multipliers'!</v>
      </c>
      <c r="AA10" s="0" t="str">
        <f aca="false">"'"&amp;AA4&amp;"["&amp;AA5&amp;AA6&amp;AA7&amp;AA8&amp;"]"&amp;AA9&amp;"'!"</f>
        <v>'P:\396 AAHPA\11539601 State Port &amp; Harbor Benefits\IMPLAN Multipliers\[MOA 2013 Total Value Added Multipliers.xls]Total Value Added Multipliers'!</v>
      </c>
      <c r="AB10" s="0" t="str">
        <f aca="false">"'"&amp;AB4&amp;"["&amp;AB5&amp;AB6&amp;AB7&amp;AB8&amp;"]"&amp;AB9&amp;"'!"</f>
        <v>'P:\396 AAHPA\11539601 State Port &amp; Harbor Benefits\IMPLAN Multipliers\[MOA 2013 Labor Income Multipliers.xls]Labor Income Multipliers'!</v>
      </c>
      <c r="AC10" s="0" t="str">
        <f aca="false">"'"&amp;AC4&amp;"["&amp;AC5&amp;AC6&amp;AC7&amp;AC8&amp;"]"&amp;AC9&amp;"'!"</f>
        <v>'P:\396 AAHPA\11539601 State Port &amp; Harbor Benefits\IMPLAN Multipliers\[MOA 2013 Tax on Production and Imports Multipliers.xls]Tax on Production and Imports M'!</v>
      </c>
      <c r="AD10" s="0" t="str">
        <f aca="false">"'"&amp;AD4&amp;"["&amp;AD5&amp;AD6&amp;AD7&amp;AD8&amp;"]"&amp;AD9&amp;"'!"</f>
        <v>'P:\396 AAHPA\11539601 State Port &amp; Harbor Benefits\IMPLAN Multipliers\[Bethel 2013 Output Multipliers.xls]Output Multipliers'!</v>
      </c>
      <c r="AE10" s="0" t="str">
        <f aca="false">"'"&amp;AE4&amp;"["&amp;AE5&amp;AE6&amp;AE7&amp;AE8&amp;"]"&amp;AE9&amp;"'!"</f>
        <v>'P:\396 AAHPA\11539601 State Port &amp; Harbor Benefits\IMPLAN Multipliers\[Bethel 2013 Employment Multipliers.xls]Employment Multipliers'!</v>
      </c>
      <c r="AF10" s="0" t="str">
        <f aca="false">"'"&amp;AF4&amp;"["&amp;AF5&amp;AF6&amp;AF7&amp;AF8&amp;"]"&amp;AF9&amp;"'!"</f>
        <v>'P:\396 AAHPA\11539601 State Port &amp; Harbor Benefits\IMPLAN Multipliers\[Bethel 2013 Total Value Added Multipliers.xls]Total Value Added Multipliers'!</v>
      </c>
      <c r="AG10" s="0" t="str">
        <f aca="false">"'"&amp;AG4&amp;"["&amp;AG5&amp;AG6&amp;AG7&amp;AG8&amp;"]"&amp;AG9&amp;"'!"</f>
        <v>'P:\396 AAHPA\11539601 State Port &amp; Harbor Benefits\IMPLAN Multipliers\[Bethel 2013 Labor Income Multipliers.xls]Labor Income Multipliers'!</v>
      </c>
      <c r="AH10" s="0" t="str">
        <f aca="false">"'"&amp;AH4&amp;"["&amp;AH5&amp;AH6&amp;AH7&amp;AH8&amp;"]"&amp;AH9&amp;"'!"</f>
        <v>'P:\396 AAHPA\11539601 State Port &amp; Harbor Benefits\IMPLAN Multipliers\[Bethel 2013 Tax on Production and Imports Multipliers.xls]Tax on Production and Imports M'!</v>
      </c>
      <c r="AI10" s="0" t="str">
        <f aca="false">"'"&amp;AI4&amp;"["&amp;AI5&amp;AI6&amp;AI7&amp;AI8&amp;"]"&amp;AI9&amp;"'!"</f>
        <v>'P:\396 AAHPA\11539601 State Port &amp; Harbor Benefits\IMPLAN Multipliers\[Bethel 2013 Employment Multipliers.xls]Employment Multipliers'!</v>
      </c>
      <c r="AJ10" s="0" t="str">
        <f aca="false">"'"&amp;AJ4&amp;"["&amp;AJ5&amp;AJ6&amp;AJ7&amp;AJ8&amp;"]"&amp;AJ9&amp;"'!"</f>
        <v>'P:\396 AAHPA\11539601 State Port &amp; Harbor Benefits\IMPLAN Multipliers\[Bethel 2013 Total Value Added Multipliers.xls]Total Value Added Multipliers'!</v>
      </c>
      <c r="AK10" s="0" t="str">
        <f aca="false">"'"&amp;AK4&amp;"["&amp;AK5&amp;AK6&amp;AK7&amp;AK8&amp;"]"&amp;AK9&amp;"'!"</f>
        <v>'P:\396 AAHPA\11539601 State Port &amp; Harbor Benefits\IMPLAN Multipliers\[Bethel 2013 Labor Income Multipliers.xls]Labor Income Multipliers'!</v>
      </c>
      <c r="AL10" s="0" t="str">
        <f aca="false">"'"&amp;AL4&amp;"["&amp;AL5&amp;AL6&amp;AL7&amp;AL8&amp;"]"&amp;AL9&amp;"'!"</f>
        <v>'P:\396 AAHPA\11539601 State Port &amp; Harbor Benefits\IMPLAN Multipliers\[Bethel 2013 Tax on Production and Imports Multipliers.xls]Tax on Production and Imports M'!</v>
      </c>
      <c r="AM10" s="0" t="str">
        <f aca="false">"'"&amp;AM4&amp;"["&amp;AM5&amp;AM6&amp;AM7&amp;AM8&amp;"]"&amp;AM9&amp;"'!"</f>
        <v>'P:\396 AAHPA\11539601 State Port &amp; Harbor Benefits\IMPLAN Multipliers\[BBB 2013 Output Multipliers.xls]Output Multipliers'!</v>
      </c>
      <c r="AN10" s="0" t="str">
        <f aca="false">"'"&amp;AN4&amp;"["&amp;AN5&amp;AN6&amp;AN7&amp;AN8&amp;"]"&amp;AN9&amp;"'!"</f>
        <v>'P:\396 AAHPA\11539601 State Port &amp; Harbor Benefits\IMPLAN Multipliers\[BBB 2013 Employment Multipliers.xls]Employment Multipliers'!</v>
      </c>
      <c r="AO10" s="0" t="str">
        <f aca="false">"'"&amp;AO4&amp;"["&amp;AO5&amp;AO6&amp;AO7&amp;AO8&amp;"]"&amp;AO9&amp;"'!"</f>
        <v>'P:\396 AAHPA\11539601 State Port &amp; Harbor Benefits\IMPLAN Multipliers\[BBB 2013 Total Value Added Multipliers.xls]Total Value Added Multipliers'!</v>
      </c>
      <c r="AP10" s="0" t="str">
        <f aca="false">"'"&amp;AP4&amp;"["&amp;AP5&amp;AP6&amp;AP7&amp;AP8&amp;"]"&amp;AP9&amp;"'!"</f>
        <v>'P:\396 AAHPA\11539601 State Port &amp; Harbor Benefits\IMPLAN Multipliers\[BBB 2013 Labor Income Multipliers.xls]Labor Income Multipliers'!</v>
      </c>
      <c r="AQ10" s="0" t="str">
        <f aca="false">"'"&amp;AQ4&amp;"["&amp;AQ5&amp;AQ6&amp;AQ7&amp;AQ8&amp;"]"&amp;AQ9&amp;"'!"</f>
        <v>'P:\396 AAHPA\11539601 State Port &amp; Harbor Benefits\IMPLAN Multipliers\[BBB 2013 Tax on Production and Imports Multipliers.xls]Tax on Production and Imports M'!</v>
      </c>
      <c r="AR10" s="0" t="str">
        <f aca="false">"'"&amp;AR4&amp;"["&amp;AR5&amp;AR6&amp;AR7&amp;AR8&amp;"]"&amp;AR9&amp;"'!"</f>
        <v>'P:\396 AAHPA\11539601 State Port &amp; Harbor Benefits\IMPLAN Multipliers\[BBB 2013 Employment Multipliers.xls]Employment Multipliers'!</v>
      </c>
      <c r="AS10" s="0" t="str">
        <f aca="false">"'"&amp;AS4&amp;"["&amp;AS5&amp;AS6&amp;AS7&amp;AS8&amp;"]"&amp;AS9&amp;"'!"</f>
        <v>'P:\396 AAHPA\11539601 State Port &amp; Harbor Benefits\IMPLAN Multipliers\[BBB 2013 Total Value Added Multipliers.xls]Total Value Added Multipliers'!</v>
      </c>
      <c r="AT10" s="0" t="str">
        <f aca="false">"'"&amp;AT4&amp;"["&amp;AT5&amp;AT6&amp;AT7&amp;AT8&amp;"]"&amp;AT9&amp;"'!"</f>
        <v>'P:\396 AAHPA\11539601 State Port &amp; Harbor Benefits\IMPLAN Multipliers\[BBB 2013 Labor Income Multipliers.xls]Labor Income Multipliers'!</v>
      </c>
      <c r="AU10" s="0" t="str">
        <f aca="false">"'"&amp;AU4&amp;"["&amp;AU5&amp;AU6&amp;AU7&amp;AU8&amp;"]"&amp;AU9&amp;"'!"</f>
        <v>'P:\396 AAHPA\11539601 State Port &amp; Harbor Benefits\IMPLAN Multipliers\[BBB 2013 Tax on Production and Imports Multipliers.xls]Tax on Production and Imports M'!</v>
      </c>
      <c r="AV10" s="0" t="str">
        <f aca="false">"'"&amp;AV4&amp;"["&amp;AV5&amp;AV6&amp;AV7&amp;AV8&amp;"]"&amp;AV9&amp;"'!"</f>
        <v>'P:\396 AAHPA\11539601 State Port &amp; Harbor Benefits\IMPLAN Multipliers\[Denali 2013 Output Multipliers.xls]Output Multipliers'!</v>
      </c>
      <c r="AW10" s="0" t="str">
        <f aca="false">"'"&amp;AW4&amp;"["&amp;AW5&amp;AW6&amp;AW7&amp;AW8&amp;"]"&amp;AW9&amp;"'!"</f>
        <v>'P:\396 AAHPA\11539601 State Port &amp; Harbor Benefits\IMPLAN Multipliers\[Denali 2013 Employment Multipliers.xls]Employment Multipliers'!</v>
      </c>
      <c r="AX10" s="0" t="str">
        <f aca="false">"'"&amp;AX4&amp;"["&amp;AX5&amp;AX6&amp;AX7&amp;AX8&amp;"]"&amp;AX9&amp;"'!"</f>
        <v>'P:\396 AAHPA\11539601 State Port &amp; Harbor Benefits\IMPLAN Multipliers\[Denali 2013 Total Value Added Multipliers.xls]Total Value Added Multipliers'!</v>
      </c>
      <c r="AY10" s="0" t="str">
        <f aca="false">"'"&amp;AY4&amp;"["&amp;AY5&amp;AY6&amp;AY7&amp;AY8&amp;"]"&amp;AY9&amp;"'!"</f>
        <v>'P:\396 AAHPA\11539601 State Port &amp; Harbor Benefits\IMPLAN Multipliers\[Denali 2013 Labor Income Multipliers.xls]Labor Income Multipliers'!</v>
      </c>
      <c r="AZ10" s="0" t="str">
        <f aca="false">"'"&amp;AZ4&amp;"["&amp;AZ5&amp;AZ6&amp;AZ7&amp;AZ8&amp;"]"&amp;AZ9&amp;"'!"</f>
        <v>'P:\396 AAHPA\11539601 State Port &amp; Harbor Benefits\IMPLAN Multipliers\[Denali 2013 Tax on Production and Imports Multipliers.xls]Tax on Production and Imports M'!</v>
      </c>
      <c r="BA10" s="0" t="str">
        <f aca="false">"'"&amp;BA4&amp;"["&amp;BA5&amp;BA6&amp;BA7&amp;BA8&amp;"]"&amp;BA9&amp;"'!"</f>
        <v>'P:\396 AAHPA\11539601 State Port &amp; Harbor Benefits\IMPLAN Multipliers\[Denali 2013 Employment Multipliers.xls]Employment Multipliers'!</v>
      </c>
      <c r="BB10" s="0" t="str">
        <f aca="false">"'"&amp;BB4&amp;"["&amp;BB5&amp;BB6&amp;BB7&amp;BB8&amp;"]"&amp;BB9&amp;"'!"</f>
        <v>'P:\396 AAHPA\11539601 State Port &amp; Harbor Benefits\IMPLAN Multipliers\[Denali 2013 Total Value Added Multipliers.xls]Total Value Added Multipliers'!</v>
      </c>
      <c r="BC10" s="0" t="str">
        <f aca="false">"'"&amp;BC4&amp;"["&amp;BC5&amp;BC6&amp;BC7&amp;BC8&amp;"]"&amp;BC9&amp;"'!"</f>
        <v>'P:\396 AAHPA\11539601 State Port &amp; Harbor Benefits\IMPLAN Multipliers\[Denali 2013 Labor Income Multipliers.xls]Labor Income Multipliers'!</v>
      </c>
      <c r="BD10" s="0" t="str">
        <f aca="false">"'"&amp;BD4&amp;"["&amp;BD5&amp;BD6&amp;BD7&amp;BD8&amp;"]"&amp;BD9&amp;"'!"</f>
        <v>'P:\396 AAHPA\11539601 State Port &amp; Harbor Benefits\IMPLAN Multipliers\[Denali 2013 Tax on Production and Imports Multipliers.xls]Tax on Production and Imports M'!</v>
      </c>
      <c r="BE10" s="0" t="str">
        <f aca="false">"'"&amp;BE4&amp;"["&amp;BE5&amp;BE6&amp;BE7&amp;BE8&amp;"]"&amp;BE9&amp;"'!"</f>
        <v>'P:\396 AAHPA\11539601 State Port &amp; Harbor Benefits\IMPLAN Multipliers\[Dillingham 2013 Output Multipliers.xls]Output Multipliers'!</v>
      </c>
      <c r="BF10" s="0" t="str">
        <f aca="false">"'"&amp;BF4&amp;"["&amp;BF5&amp;BF6&amp;BF7&amp;BF8&amp;"]"&amp;BF9&amp;"'!"</f>
        <v>'P:\396 AAHPA\11539601 State Port &amp; Harbor Benefits\IMPLAN Multipliers\[Dillingham 2013 Employment Multipliers.xls]Employment Multipliers'!</v>
      </c>
      <c r="BG10" s="0" t="str">
        <f aca="false">"'"&amp;BG4&amp;"["&amp;BG5&amp;BG6&amp;BG7&amp;BG8&amp;"]"&amp;BG9&amp;"'!"</f>
        <v>'P:\396 AAHPA\11539601 State Port &amp; Harbor Benefits\IMPLAN Multipliers\[Dillingham 2013 Total Value Added Multipliers.xls]Total Value Added Multipliers'!</v>
      </c>
      <c r="BH10" s="0" t="str">
        <f aca="false">"'"&amp;BH4&amp;"["&amp;BH5&amp;BH6&amp;BH7&amp;BH8&amp;"]"&amp;BH9&amp;"'!"</f>
        <v>'P:\396 AAHPA\11539601 State Port &amp; Harbor Benefits\IMPLAN Multipliers\[Dillingham 2013 Labor Income Multipliers.xls]Labor Income Multipliers'!</v>
      </c>
      <c r="BI10" s="0" t="str">
        <f aca="false">"'"&amp;BI4&amp;"["&amp;BI5&amp;BI6&amp;BI7&amp;BI8&amp;"]"&amp;BI9&amp;"'!"</f>
        <v>'P:\396 AAHPA\11539601 State Port &amp; Harbor Benefits\IMPLAN Multipliers\[Dillingham 2013 Tax on Production and Imports Multipliers.xls]Tax on Production and Imports M'!</v>
      </c>
      <c r="BJ10" s="0" t="str">
        <f aca="false">"'"&amp;BJ4&amp;"["&amp;BJ5&amp;BJ6&amp;BJ7&amp;BJ8&amp;"]"&amp;BJ9&amp;"'!"</f>
        <v>'P:\396 AAHPA\11539601 State Port &amp; Harbor Benefits\IMPLAN Multipliers\[Dillingham 2013 Employment Multipliers.xls]Employment Multipliers'!</v>
      </c>
      <c r="BK10" s="0" t="str">
        <f aca="false">"'"&amp;BK4&amp;"["&amp;BK5&amp;BK6&amp;BK7&amp;BK8&amp;"]"&amp;BK9&amp;"'!"</f>
        <v>'P:\396 AAHPA\11539601 State Port &amp; Harbor Benefits\IMPLAN Multipliers\[Dillingham 2013 Total Value Added Multipliers.xls]Total Value Added Multipliers'!</v>
      </c>
      <c r="BL10" s="0" t="str">
        <f aca="false">"'"&amp;BL4&amp;"["&amp;BL5&amp;BL6&amp;BL7&amp;BL8&amp;"]"&amp;BL9&amp;"'!"</f>
        <v>'P:\396 AAHPA\11539601 State Port &amp; Harbor Benefits\IMPLAN Multipliers\[Dillingham 2013 Labor Income Multipliers.xls]Labor Income Multipliers'!</v>
      </c>
      <c r="BM10" s="0" t="str">
        <f aca="false">"'"&amp;BM4&amp;"["&amp;BM5&amp;BM6&amp;BM7&amp;BM8&amp;"]"&amp;BM9&amp;"'!"</f>
        <v>'P:\396 AAHPA\11539601 State Port &amp; Harbor Benefits\IMPLAN Multipliers\[Dillingham 2013 Tax on Production and Imports Multipliers.xls]Tax on Production and Imports M'!</v>
      </c>
      <c r="BN10" s="0" t="str">
        <f aca="false">"'"&amp;BN4&amp;"["&amp;BN5&amp;BN6&amp;BN7&amp;BN8&amp;"]"&amp;BN9&amp;"'!"</f>
        <v>'P:\396 AAHPA\11539601 State Port &amp; Harbor Benefits\IMPLAN Multipliers\[FNSB 2013 Output Multipliers.xls]Output Multipliers'!</v>
      </c>
      <c r="BO10" s="0" t="str">
        <f aca="false">"'"&amp;BO4&amp;"["&amp;BO5&amp;BO6&amp;BO7&amp;BO8&amp;"]"&amp;BO9&amp;"'!"</f>
        <v>'P:\396 AAHPA\11539601 State Port &amp; Harbor Benefits\IMPLAN Multipliers\[FNSB 2013 Employment Multipliers.xls]Employment Multipliers'!</v>
      </c>
      <c r="BP10" s="0" t="str">
        <f aca="false">"'"&amp;BP4&amp;"["&amp;BP5&amp;BP6&amp;BP7&amp;BP8&amp;"]"&amp;BP9&amp;"'!"</f>
        <v>'P:\396 AAHPA\11539601 State Port &amp; Harbor Benefits\IMPLAN Multipliers\[FNSB 2013 Total Value Added Multipliers.xls]Total Value Added Multipliers'!</v>
      </c>
      <c r="BQ10" s="0" t="str">
        <f aca="false">"'"&amp;BQ4&amp;"["&amp;BQ5&amp;BQ6&amp;BQ7&amp;BQ8&amp;"]"&amp;BQ9&amp;"'!"</f>
        <v>'P:\396 AAHPA\11539601 State Port &amp; Harbor Benefits\IMPLAN Multipliers\[FNSB 2013 Labor Income Multipliers.xls]Labor Income Multipliers'!</v>
      </c>
      <c r="BR10" s="0" t="str">
        <f aca="false">"'"&amp;BR4&amp;"["&amp;BR5&amp;BR6&amp;BR7&amp;BR8&amp;"]"&amp;BR9&amp;"'!"</f>
        <v>'P:\396 AAHPA\11539601 State Port &amp; Harbor Benefits\IMPLAN Multipliers\[FNSB 2013 Tax on Production and Imports Multipliers.xls]Tax on Production and Imports M'!</v>
      </c>
      <c r="BS10" s="0" t="str">
        <f aca="false">"'"&amp;BS4&amp;"["&amp;BS5&amp;BS6&amp;BS7&amp;BS8&amp;"]"&amp;BS9&amp;"'!"</f>
        <v>'P:\396 AAHPA\11539601 State Port &amp; Harbor Benefits\IMPLAN Multipliers\[FNSB 2013 Employment Multipliers.xls]Employment Multipliers'!</v>
      </c>
      <c r="BT10" s="0" t="str">
        <f aca="false">"'"&amp;BT4&amp;"["&amp;BT5&amp;BT6&amp;BT7&amp;BT8&amp;"]"&amp;BT9&amp;"'!"</f>
        <v>'P:\396 AAHPA\11539601 State Port &amp; Harbor Benefits\IMPLAN Multipliers\[FNSB 2013 Total Value Added Multipliers.xls]Total Value Added Multipliers'!</v>
      </c>
      <c r="BU10" s="0" t="str">
        <f aca="false">"'"&amp;BU4&amp;"["&amp;BU5&amp;BU6&amp;BU7&amp;BU8&amp;"]"&amp;BU9&amp;"'!"</f>
        <v>'P:\396 AAHPA\11539601 State Port &amp; Harbor Benefits\IMPLAN Multipliers\[FNSB 2013 Labor Income Multipliers.xls]Labor Income Multipliers'!</v>
      </c>
      <c r="BV10" s="0" t="str">
        <f aca="false">"'"&amp;BV4&amp;"["&amp;BV5&amp;BV6&amp;BV7&amp;BV8&amp;"]"&amp;BV9&amp;"'!"</f>
        <v>'P:\396 AAHPA\11539601 State Port &amp; Harbor Benefits\IMPLAN Multipliers\[FNSB 2013 Tax on Production and Imports Multipliers.xls]Tax on Production and Imports M'!</v>
      </c>
      <c r="BW10" s="0" t="str">
        <f aca="false">"'"&amp;BW4&amp;"["&amp;BW5&amp;BW6&amp;BW7&amp;BW8&amp;"]"&amp;BW9&amp;"'!"</f>
        <v>'P:\396 AAHPA\11539601 State Port &amp; Harbor Benefits\IMPLAN Multipliers\[Haines 2013 Output Multipliers.xls]Output Multipliers'!</v>
      </c>
      <c r="BX10" s="0" t="str">
        <f aca="false">"'"&amp;BX4&amp;"["&amp;BX5&amp;BX6&amp;BX7&amp;BX8&amp;"]"&amp;BX9&amp;"'!"</f>
        <v>'P:\396 AAHPA\11539601 State Port &amp; Harbor Benefits\IMPLAN Multipliers\[Haines 2013 Employment Multipliers.xls]Employment Multipliers'!</v>
      </c>
      <c r="BY10" s="0" t="str">
        <f aca="false">"'"&amp;BY4&amp;"["&amp;BY5&amp;BY6&amp;BY7&amp;BY8&amp;"]"&amp;BY9&amp;"'!"</f>
        <v>'P:\396 AAHPA\11539601 State Port &amp; Harbor Benefits\IMPLAN Multipliers\[Haines 2013 Total Value Added Multipliers.xls]Total Value Added Multipliers'!</v>
      </c>
      <c r="BZ10" s="0" t="str">
        <f aca="false">"'"&amp;BZ4&amp;"["&amp;BZ5&amp;BZ6&amp;BZ7&amp;BZ8&amp;"]"&amp;BZ9&amp;"'!"</f>
        <v>'P:\396 AAHPA\11539601 State Port &amp; Harbor Benefits\IMPLAN Multipliers\[Haines 2013 Labor Income Multipliers.xls]Labor Income Multipliers'!</v>
      </c>
      <c r="CA10" s="0" t="str">
        <f aca="false">"'"&amp;CA4&amp;"["&amp;CA5&amp;CA6&amp;CA7&amp;CA8&amp;"]"&amp;CA9&amp;"'!"</f>
        <v>'P:\396 AAHPA\11539601 State Port &amp; Harbor Benefits\IMPLAN Multipliers\[Haines 2013 Tax on Production and Imports Multipliers.xls]Tax on Production and Imports M'!</v>
      </c>
      <c r="CB10" s="0" t="str">
        <f aca="false">"'"&amp;CB4&amp;"["&amp;CB5&amp;CB6&amp;CB7&amp;CB8&amp;"]"&amp;CB9&amp;"'!"</f>
        <v>'P:\396 AAHPA\11539601 State Port &amp; Harbor Benefits\IMPLAN Multipliers\[Haines 2013 Employment Multipliers.xls]Employment Multipliers'!</v>
      </c>
      <c r="CC10" s="0" t="str">
        <f aca="false">"'"&amp;CC4&amp;"["&amp;CC5&amp;CC6&amp;CC7&amp;CC8&amp;"]"&amp;CC9&amp;"'!"</f>
        <v>'P:\396 AAHPA\11539601 State Port &amp; Harbor Benefits\IMPLAN Multipliers\[Haines 2013 Total Value Added Multipliers.xls]Total Value Added Multipliers'!</v>
      </c>
      <c r="CD10" s="0" t="str">
        <f aca="false">"'"&amp;CD4&amp;"["&amp;CD5&amp;CD6&amp;CD7&amp;CD8&amp;"]"&amp;CD9&amp;"'!"</f>
        <v>'P:\396 AAHPA\11539601 State Port &amp; Harbor Benefits\IMPLAN Multipliers\[Haines 2013 Labor Income Multipliers.xls]Labor Income Multipliers'!</v>
      </c>
      <c r="CE10" s="0" t="str">
        <f aca="false">"'"&amp;CE4&amp;"["&amp;CE5&amp;CE6&amp;CE7&amp;CE8&amp;"]"&amp;CE9&amp;"'!"</f>
        <v>'P:\396 AAHPA\11539601 State Port &amp; Harbor Benefits\IMPLAN Multipliers\[Haines 2013 Tax on Production and Imports Multipliers.xls]Tax on Production and Imports M'!</v>
      </c>
      <c r="CF10" s="0" t="str">
        <f aca="false">"'"&amp;CF4&amp;"["&amp;CF5&amp;CF6&amp;CF7&amp;CF8&amp;"]"&amp;CF9&amp;"'!"</f>
        <v>'P:\396 AAHPA\11539601 State Port &amp; Harbor Benefits\IMPLAN Multipliers\[Hoonah Angoon 2013 Output Multipliers.xls]Output Multipliers'!</v>
      </c>
      <c r="CG10" s="0" t="str">
        <f aca="false">"'"&amp;CG4&amp;"["&amp;CG5&amp;CG6&amp;CG7&amp;CG8&amp;"]"&amp;CG9&amp;"'!"</f>
        <v>'P:\396 AAHPA\11539601 State Port &amp; Harbor Benefits\IMPLAN Multipliers\[Hoonah Angoon 2013 Employment Multipliers.xls]Employment Multipliers'!</v>
      </c>
      <c r="CH10" s="0" t="str">
        <f aca="false">"'"&amp;CH4&amp;"["&amp;CH5&amp;CH6&amp;CH7&amp;CH8&amp;"]"&amp;CH9&amp;"'!"</f>
        <v>'P:\396 AAHPA\11539601 State Port &amp; Harbor Benefits\IMPLAN Multipliers\[Hoonah Angoon 2013 Total Value Added Multipliers.xls]Total Value Added Multipliers'!</v>
      </c>
      <c r="CI10" s="0" t="str">
        <f aca="false">"'"&amp;CI4&amp;"["&amp;CI5&amp;CI6&amp;CI7&amp;CI8&amp;"]"&amp;CI9&amp;"'!"</f>
        <v>'P:\396 AAHPA\11539601 State Port &amp; Harbor Benefits\IMPLAN Multipliers\[Hoonah Angoon 2013 Labor Income Multipliers.xls]Labor Income Multipliers'!</v>
      </c>
      <c r="CJ10" s="0" t="str">
        <f aca="false">"'"&amp;CJ4&amp;"["&amp;CJ5&amp;CJ6&amp;CJ7&amp;CJ8&amp;"]"&amp;CJ9&amp;"'!"</f>
        <v>'P:\396 AAHPA\11539601 State Port &amp; Harbor Benefits\IMPLAN Multipliers\[Hoonah Angoon 2013 Tax on Production and Imports Multipliers.xls]Tax on Production and Imports M'!</v>
      </c>
      <c r="CK10" s="0" t="str">
        <f aca="false">"'"&amp;CK4&amp;"["&amp;CK5&amp;CK6&amp;CK7&amp;CK8&amp;"]"&amp;CK9&amp;"'!"</f>
        <v>'P:\396 AAHPA\11539601 State Port &amp; Harbor Benefits\IMPLAN Multipliers\[Hoonah Angoon 2013 Employment Multipliers.xls]Employment Multipliers'!</v>
      </c>
      <c r="CL10" s="0" t="str">
        <f aca="false">"'"&amp;CL4&amp;"["&amp;CL5&amp;CL6&amp;CL7&amp;CL8&amp;"]"&amp;CL9&amp;"'!"</f>
        <v>'P:\396 AAHPA\11539601 State Port &amp; Harbor Benefits\IMPLAN Multipliers\[Hoonah Angoon 2013 Total Value Added Multipliers.xls]Total Value Added Multipliers'!</v>
      </c>
      <c r="CM10" s="0" t="str">
        <f aca="false">"'"&amp;CM4&amp;"["&amp;CM5&amp;CM6&amp;CM7&amp;CM8&amp;"]"&amp;CM9&amp;"'!"</f>
        <v>'P:\396 AAHPA\11539601 State Port &amp; Harbor Benefits\IMPLAN Multipliers\[Hoonah Angoon 2013 Labor Income Multipliers.xls]Labor Income Multipliers'!</v>
      </c>
      <c r="CN10" s="0" t="str">
        <f aca="false">"'"&amp;CN4&amp;"["&amp;CN5&amp;CN6&amp;CN7&amp;CN8&amp;"]"&amp;CN9&amp;"'!"</f>
        <v>'P:\396 AAHPA\11539601 State Port &amp; Harbor Benefits\IMPLAN Multipliers\[Hoonah Angoon 2013 Tax on Production and Imports Multipliers.xls]Tax on Production and Imports M'!</v>
      </c>
      <c r="CO10" s="0" t="str">
        <f aca="false">"'"&amp;CO4&amp;"["&amp;CO5&amp;CO6&amp;CO7&amp;CO8&amp;"]"&amp;CO9&amp;"'!"</f>
        <v>'P:\396 AAHPA\11539601 State Port &amp; Harbor Benefits\IMPLAN Multipliers\[Juneau 2013 Output Multipliers.xls]Output Multipliers'!</v>
      </c>
      <c r="CP10" s="0" t="str">
        <f aca="false">"'"&amp;CP4&amp;"["&amp;CP5&amp;CP6&amp;CP7&amp;CP8&amp;"]"&amp;CP9&amp;"'!"</f>
        <v>'P:\396 AAHPA\11539601 State Port &amp; Harbor Benefits\IMPLAN Multipliers\[Juneau 2013 Employment Multipliers.xls]Employment Multipliers'!</v>
      </c>
      <c r="CQ10" s="0" t="str">
        <f aca="false">"'"&amp;CQ4&amp;"["&amp;CQ5&amp;CQ6&amp;CQ7&amp;CQ8&amp;"]"&amp;CQ9&amp;"'!"</f>
        <v>'P:\396 AAHPA\11539601 State Port &amp; Harbor Benefits\IMPLAN Multipliers\[Juneau 2013 Total Value Added Multipliers.xls]Total Value Added Multipliers'!</v>
      </c>
      <c r="CR10" s="0" t="str">
        <f aca="false">"'"&amp;CR4&amp;"["&amp;CR5&amp;CR6&amp;CR7&amp;CR8&amp;"]"&amp;CR9&amp;"'!"</f>
        <v>'P:\396 AAHPA\11539601 State Port &amp; Harbor Benefits\IMPLAN Multipliers\[Juneau 2013 Labor Income Multipliers.xls]Labor Income Multipliers'!</v>
      </c>
      <c r="CS10" s="0" t="str">
        <f aca="false">"'"&amp;CS4&amp;"["&amp;CS5&amp;CS6&amp;CS7&amp;CS8&amp;"]"&amp;CS9&amp;"'!"</f>
        <v>'P:\396 AAHPA\11539601 State Port &amp; Harbor Benefits\IMPLAN Multipliers\[Juneau 2013 Tax on Production and Imports Multipliers.xls]Tax on Production and Imports M'!</v>
      </c>
      <c r="CT10" s="0" t="str">
        <f aca="false">"'"&amp;CT4&amp;"["&amp;CT5&amp;CT6&amp;CT7&amp;CT8&amp;"]"&amp;CT9&amp;"'!"</f>
        <v>'P:\396 AAHPA\11539601 State Port &amp; Harbor Benefits\IMPLAN Multipliers\[Juneau 2013 Employment Multipliers.xls]Employment Multipliers'!</v>
      </c>
      <c r="CU10" s="0" t="str">
        <f aca="false">"'"&amp;CU4&amp;"["&amp;CU5&amp;CU6&amp;CU7&amp;CU8&amp;"]"&amp;CU9&amp;"'!"</f>
        <v>'P:\396 AAHPA\11539601 State Port &amp; Harbor Benefits\IMPLAN Multipliers\[Juneau 2013 Total Value Added Multipliers.xls]Total Value Added Multipliers'!</v>
      </c>
      <c r="CV10" s="0" t="str">
        <f aca="false">"'"&amp;CV4&amp;"["&amp;CV5&amp;CV6&amp;CV7&amp;CV8&amp;"]"&amp;CV9&amp;"'!"</f>
        <v>'P:\396 AAHPA\11539601 State Port &amp; Harbor Benefits\IMPLAN Multipliers\[Juneau 2013 Labor Income Multipliers.xls]Labor Income Multipliers'!</v>
      </c>
      <c r="CW10" s="0" t="str">
        <f aca="false">"'"&amp;CW4&amp;"["&amp;CW5&amp;CW6&amp;CW7&amp;CW8&amp;"]"&amp;CW9&amp;"'!"</f>
        <v>'P:\396 AAHPA\11539601 State Port &amp; Harbor Benefits\IMPLAN Multipliers\[Juneau 2013 Tax on Production and Imports Multipliers.xls]Tax on Production and Imports M'!</v>
      </c>
      <c r="CX10" s="0" t="str">
        <f aca="false">"'"&amp;CX4&amp;"["&amp;CX5&amp;CX6&amp;CX7&amp;CX8&amp;"]"&amp;CX9&amp;"'!"</f>
        <v>'P:\396 AAHPA\11539601 State Port &amp; Harbor Benefits\IMPLAN Multipliers\[KPB 2013 Output Multipliers.xls]Output Multipliers'!</v>
      </c>
      <c r="CY10" s="0" t="str">
        <f aca="false">"'"&amp;CY4&amp;"["&amp;CY5&amp;CY6&amp;CY7&amp;CY8&amp;"]"&amp;CY9&amp;"'!"</f>
        <v>'P:\396 AAHPA\11539601 State Port &amp; Harbor Benefits\IMPLAN Multipliers\[KPB 2013 Employment Multipliers.xls]Employment Multipliers'!</v>
      </c>
      <c r="CZ10" s="0" t="str">
        <f aca="false">"'"&amp;CZ4&amp;"["&amp;CZ5&amp;CZ6&amp;CZ7&amp;CZ8&amp;"]"&amp;CZ9&amp;"'!"</f>
        <v>'P:\396 AAHPA\11539601 State Port &amp; Harbor Benefits\IMPLAN Multipliers\[KPB 2013 Total Value Added Multipliers.xls]Total Value Added Multipliers'!</v>
      </c>
      <c r="DA10" s="0" t="str">
        <f aca="false">"'"&amp;DA4&amp;"["&amp;DA5&amp;DA6&amp;DA7&amp;DA8&amp;"]"&amp;DA9&amp;"'!"</f>
        <v>'P:\396 AAHPA\11539601 State Port &amp; Harbor Benefits\IMPLAN Multipliers\[KPB 2013 Labor Income Multipliers.xls]Labor Income Multipliers'!</v>
      </c>
      <c r="DB10" s="0" t="str">
        <f aca="false">"'"&amp;DB4&amp;"["&amp;DB5&amp;DB6&amp;DB7&amp;DB8&amp;"]"&amp;DB9&amp;"'!"</f>
        <v>'P:\396 AAHPA\11539601 State Port &amp; Harbor Benefits\IMPLAN Multipliers\[KPB 2013 Tax on Production and Imports Multipliers.xls]Tax on Production and Imports M'!</v>
      </c>
      <c r="DC10" s="0" t="str">
        <f aca="false">"'"&amp;DC4&amp;"["&amp;DC5&amp;DC6&amp;DC7&amp;DC8&amp;"]"&amp;DC9&amp;"'!"</f>
        <v>'P:\396 AAHPA\11539601 State Port &amp; Harbor Benefits\IMPLAN Multipliers\[KPB 2013 Employment Multipliers.xls]Employment Multipliers'!</v>
      </c>
      <c r="DD10" s="0" t="str">
        <f aca="false">"'"&amp;DD4&amp;"["&amp;DD5&amp;DD6&amp;DD7&amp;DD8&amp;"]"&amp;DD9&amp;"'!"</f>
        <v>'P:\396 AAHPA\11539601 State Port &amp; Harbor Benefits\IMPLAN Multipliers\[KPB 2013 Total Value Added Multipliers.xls]Total Value Added Multipliers'!</v>
      </c>
      <c r="DE10" s="0" t="str">
        <f aca="false">"'"&amp;DE4&amp;"["&amp;DE5&amp;DE6&amp;DE7&amp;DE8&amp;"]"&amp;DE9&amp;"'!"</f>
        <v>'P:\396 AAHPA\11539601 State Port &amp; Harbor Benefits\IMPLAN Multipliers\[KPB 2013 Labor Income Multipliers.xls]Labor Income Multipliers'!</v>
      </c>
      <c r="DF10" s="0" t="str">
        <f aca="false">"'"&amp;DF4&amp;"["&amp;DF5&amp;DF6&amp;DF7&amp;DF8&amp;"]"&amp;DF9&amp;"'!"</f>
        <v>'P:\396 AAHPA\11539601 State Port &amp; Harbor Benefits\IMPLAN Multipliers\[KPB 2013 Tax on Production and Imports Multipliers.xls]Tax on Production and Imports M'!</v>
      </c>
      <c r="DG10" s="0" t="str">
        <f aca="false">"'"&amp;DG4&amp;"["&amp;DG5&amp;DG6&amp;DG7&amp;DG8&amp;"]"&amp;DG9&amp;"'!"</f>
        <v>'P:\396 AAHPA\11539601 State Port &amp; Harbor Benefits\IMPLAN Multipliers\[Ketchikan 2013 Output Multipliers.xls]Output Multipliers'!</v>
      </c>
      <c r="DH10" s="0" t="str">
        <f aca="false">"'"&amp;DH4&amp;"["&amp;DH5&amp;DH6&amp;DH7&amp;DH8&amp;"]"&amp;DH9&amp;"'!"</f>
        <v>'P:\396 AAHPA\11539601 State Port &amp; Harbor Benefits\IMPLAN Multipliers\[Ketchikan 2013 Employment Multipliers.xls]Employment Multipliers'!</v>
      </c>
      <c r="DI10" s="0" t="str">
        <f aca="false">"'"&amp;DI4&amp;"["&amp;DI5&amp;DI6&amp;DI7&amp;DI8&amp;"]"&amp;DI9&amp;"'!"</f>
        <v>'P:\396 AAHPA\11539601 State Port &amp; Harbor Benefits\IMPLAN Multipliers\[Ketchikan 2013 Total Value Added Multipliers.xls]Total Value Added Multipliers'!</v>
      </c>
      <c r="DJ10" s="0" t="str">
        <f aca="false">"'"&amp;DJ4&amp;"["&amp;DJ5&amp;DJ6&amp;DJ7&amp;DJ8&amp;"]"&amp;DJ9&amp;"'!"</f>
        <v>'P:\396 AAHPA\11539601 State Port &amp; Harbor Benefits\IMPLAN Multipliers\[Ketchikan 2013 Labor Income Multipliers.xls]Labor Income Multipliers'!</v>
      </c>
      <c r="DK10" s="0" t="str">
        <f aca="false">"'"&amp;DK4&amp;"["&amp;DK5&amp;DK6&amp;DK7&amp;DK8&amp;"]"&amp;DK9&amp;"'!"</f>
        <v>'P:\396 AAHPA\11539601 State Port &amp; Harbor Benefits\IMPLAN Multipliers\[Ketchikan 2013 Tax on Production and Imports Multipliers.xls]Tax on Production and Imports M'!</v>
      </c>
      <c r="DL10" s="0" t="str">
        <f aca="false">"'"&amp;DL4&amp;"["&amp;DL5&amp;DL6&amp;DL7&amp;DL8&amp;"]"&amp;DL9&amp;"'!"</f>
        <v>'P:\396 AAHPA\11539601 State Port &amp; Harbor Benefits\IMPLAN Multipliers\[Ketchikan 2013 Employment Multipliers.xls]Employment Multipliers'!</v>
      </c>
      <c r="DM10" s="0" t="str">
        <f aca="false">"'"&amp;DM4&amp;"["&amp;DM5&amp;DM6&amp;DM7&amp;DM8&amp;"]"&amp;DM9&amp;"'!"</f>
        <v>'P:\396 AAHPA\11539601 State Port &amp; Harbor Benefits\IMPLAN Multipliers\[Ketchikan 2013 Total Value Added Multipliers.xls]Total Value Added Multipliers'!</v>
      </c>
      <c r="DN10" s="0" t="str">
        <f aca="false">"'"&amp;DN4&amp;"["&amp;DN5&amp;DN6&amp;DN7&amp;DN8&amp;"]"&amp;DN9&amp;"'!"</f>
        <v>'P:\396 AAHPA\11539601 State Port &amp; Harbor Benefits\IMPLAN Multipliers\[Ketchikan 2013 Labor Income Multipliers.xls]Labor Income Multipliers'!</v>
      </c>
      <c r="DO10" s="0" t="str">
        <f aca="false">"'"&amp;DO4&amp;"["&amp;DO5&amp;DO6&amp;DO7&amp;DO8&amp;"]"&amp;DO9&amp;"'!"</f>
        <v>'P:\396 AAHPA\11539601 State Port &amp; Harbor Benefits\IMPLAN Multipliers\[Ketchikan 2013 Tax on Production and Imports Multipliers.xls]Tax on Production and Imports M'!</v>
      </c>
      <c r="DP10" s="0" t="str">
        <f aca="false">"'"&amp;DP4&amp;"["&amp;DP5&amp;DP6&amp;DP7&amp;DP8&amp;"]"&amp;DP9&amp;"'!"</f>
        <v>'P:\396 AAHPA\11539601 State Port &amp; Harbor Benefits\IMPLAN Multipliers\[Kodiak 2013 Output Multipliers.xls]Output Multipliers'!</v>
      </c>
      <c r="DQ10" s="0" t="str">
        <f aca="false">"'"&amp;DQ4&amp;"["&amp;DQ5&amp;DQ6&amp;DQ7&amp;DQ8&amp;"]"&amp;DQ9&amp;"'!"</f>
        <v>'P:\396 AAHPA\11539601 State Port &amp; Harbor Benefits\IMPLAN Multipliers\[Kodiak 2013 Employment Multipliers.xls]Employment Multipliers'!</v>
      </c>
      <c r="DR10" s="0" t="str">
        <f aca="false">"'"&amp;DR4&amp;"["&amp;DR5&amp;DR6&amp;DR7&amp;DR8&amp;"]"&amp;DR9&amp;"'!"</f>
        <v>'P:\396 AAHPA\11539601 State Port &amp; Harbor Benefits\IMPLAN Multipliers\[Kodiak 2013 Total Value Added Multipliers.xls]Total Value Added Multipliers'!</v>
      </c>
      <c r="DS10" s="0" t="str">
        <f aca="false">"'"&amp;DS4&amp;"["&amp;DS5&amp;DS6&amp;DS7&amp;DS8&amp;"]"&amp;DS9&amp;"'!"</f>
        <v>'P:\396 AAHPA\11539601 State Port &amp; Harbor Benefits\IMPLAN Multipliers\[Kodiak 2013 Labor Income Multipliers.xls]Labor Income Multipliers'!</v>
      </c>
      <c r="DT10" s="0" t="str">
        <f aca="false">"'"&amp;DT4&amp;"["&amp;DT5&amp;DT6&amp;DT7&amp;DT8&amp;"]"&amp;DT9&amp;"'!"</f>
        <v>'P:\396 AAHPA\11539601 State Port &amp; Harbor Benefits\IMPLAN Multipliers\[Kodiak 2013 Tax on Production and Imports Multipliers.xls]Tax on Production and Imports M'!</v>
      </c>
      <c r="DU10" s="0" t="str">
        <f aca="false">"'"&amp;DU4&amp;"["&amp;DU5&amp;DU6&amp;DU7&amp;DU8&amp;"]"&amp;DU9&amp;"'!"</f>
        <v>'P:\396 AAHPA\11539601 State Port &amp; Harbor Benefits\IMPLAN Multipliers\[Kodiak 2013 Employment Multipliers.xls]Employment Multipliers'!</v>
      </c>
      <c r="DV10" s="0" t="str">
        <f aca="false">"'"&amp;DV4&amp;"["&amp;DV5&amp;DV6&amp;DV7&amp;DV8&amp;"]"&amp;DV9&amp;"'!"</f>
        <v>'P:\396 AAHPA\11539601 State Port &amp; Harbor Benefits\IMPLAN Multipliers\[Kodiak 2013 Total Value Added Multipliers.xls]Total Value Added Multipliers'!</v>
      </c>
      <c r="DW10" s="0" t="str">
        <f aca="false">"'"&amp;DW4&amp;"["&amp;DW5&amp;DW6&amp;DW7&amp;DW8&amp;"]"&amp;DW9&amp;"'!"</f>
        <v>'P:\396 AAHPA\11539601 State Port &amp; Harbor Benefits\IMPLAN Multipliers\[Kodiak 2013 Labor Income Multipliers.xls]Labor Income Multipliers'!</v>
      </c>
      <c r="DX10" s="0" t="str">
        <f aca="false">"'"&amp;DX4&amp;"["&amp;DX5&amp;DX6&amp;DX7&amp;DX8&amp;"]"&amp;DX9&amp;"'!"</f>
        <v>'P:\396 AAHPA\11539601 State Port &amp; Harbor Benefits\IMPLAN Multipliers\[Kodiak 2013 Tax on Production and Imports Multipliers.xls]Tax on Production and Imports M'!</v>
      </c>
      <c r="DY10" s="0" t="str">
        <f aca="false">"'"&amp;DY4&amp;"["&amp;DY5&amp;DY6&amp;DY7&amp;DY8&amp;"]"&amp;DY9&amp;"'!"</f>
        <v>'P:\396 AAHPA\11539601 State Port &amp; Harbor Benefits\IMPLAN Multipliers\[Lake and Pen 2013 Output Multipliers.xls]Output Multipliers'!</v>
      </c>
      <c r="DZ10" s="0" t="str">
        <f aca="false">"'"&amp;DZ4&amp;"["&amp;DZ5&amp;DZ6&amp;DZ7&amp;DZ8&amp;"]"&amp;DZ9&amp;"'!"</f>
        <v>'P:\396 AAHPA\11539601 State Port &amp; Harbor Benefits\IMPLAN Multipliers\[Lake and Pen 2013 Employment Multipliers.xls]Employment Multipliers'!</v>
      </c>
      <c r="EA10" s="0" t="str">
        <f aca="false">"'"&amp;EA4&amp;"["&amp;EA5&amp;EA6&amp;EA7&amp;EA8&amp;"]"&amp;EA9&amp;"'!"</f>
        <v>'P:\396 AAHPA\11539601 State Port &amp; Harbor Benefits\IMPLAN Multipliers\[Lake and Pen 2013 Total Value Added Multipliers.xls]Total Value Added Multipliers'!</v>
      </c>
      <c r="EB10" s="0" t="str">
        <f aca="false">"'"&amp;EB4&amp;"["&amp;EB5&amp;EB6&amp;EB7&amp;EB8&amp;"]"&amp;EB9&amp;"'!"</f>
        <v>'P:\396 AAHPA\11539601 State Port &amp; Harbor Benefits\IMPLAN Multipliers\[Lake and Pen 2013 Labor Income Multipliers.xls]Labor Income Multipliers'!</v>
      </c>
      <c r="EC10" s="0" t="str">
        <f aca="false">"'"&amp;EC4&amp;"["&amp;EC5&amp;EC6&amp;EC7&amp;EC8&amp;"]"&amp;EC9&amp;"'!"</f>
        <v>'P:\396 AAHPA\11539601 State Port &amp; Harbor Benefits\IMPLAN Multipliers\[Lake and Pen 2013 Tax on Production and Imports Multipliers.xls]Tax on Production and Imports M'!</v>
      </c>
      <c r="ED10" s="0" t="str">
        <f aca="false">"'"&amp;ED4&amp;"["&amp;ED5&amp;ED6&amp;ED7&amp;ED8&amp;"]"&amp;ED9&amp;"'!"</f>
        <v>'P:\396 AAHPA\11539601 State Port &amp; Harbor Benefits\IMPLAN Multipliers\[Lake and Pen 2013 Employment Multipliers.xls]Employment Multipliers'!</v>
      </c>
      <c r="EE10" s="0" t="str">
        <f aca="false">"'"&amp;EE4&amp;"["&amp;EE5&amp;EE6&amp;EE7&amp;EE8&amp;"]"&amp;EE9&amp;"'!"</f>
        <v>'P:\396 AAHPA\11539601 State Port &amp; Harbor Benefits\IMPLAN Multipliers\[Lake and Pen 2013 Total Value Added Multipliers.xls]Total Value Added Multipliers'!</v>
      </c>
      <c r="EF10" s="0" t="str">
        <f aca="false">"'"&amp;EF4&amp;"["&amp;EF5&amp;EF6&amp;EF7&amp;EF8&amp;"]"&amp;EF9&amp;"'!"</f>
        <v>'P:\396 AAHPA\11539601 State Port &amp; Harbor Benefits\IMPLAN Multipliers\[Lake and Pen 2013 Labor Income Multipliers.xls]Labor Income Multipliers'!</v>
      </c>
      <c r="EG10" s="0" t="str">
        <f aca="false">"'"&amp;EG4&amp;"["&amp;EG5&amp;EG6&amp;EG7&amp;EG8&amp;"]"&amp;EG9&amp;"'!"</f>
        <v>'P:\396 AAHPA\11539601 State Port &amp; Harbor Benefits\IMPLAN Multipliers\[Lake and Pen 2013 Tax on Production and Imports Multipliers.xls]Tax on Production and Imports M'!</v>
      </c>
      <c r="EH10" s="0" t="str">
        <f aca="false">"'"&amp;EH4&amp;"["&amp;EH5&amp;EH6&amp;EH7&amp;EH8&amp;"]"&amp;EH9&amp;"'!"</f>
        <v>'P:\396 AAHPA\11539601 State Port &amp; Harbor Benefits\IMPLAN Multipliers\[MSB 2013 Output Multipliers.xls]Output Multipliers'!</v>
      </c>
      <c r="EI10" s="0" t="str">
        <f aca="false">"'"&amp;EI4&amp;"["&amp;EI5&amp;EI6&amp;EI7&amp;EI8&amp;"]"&amp;EI9&amp;"'!"</f>
        <v>'P:\396 AAHPA\11539601 State Port &amp; Harbor Benefits\IMPLAN Multipliers\[MSB 2013 Employment Multipliers.xls]Employment Multipliers'!</v>
      </c>
      <c r="EJ10" s="0" t="str">
        <f aca="false">"'"&amp;EJ4&amp;"["&amp;EJ5&amp;EJ6&amp;EJ7&amp;EJ8&amp;"]"&amp;EJ9&amp;"'!"</f>
        <v>'P:\396 AAHPA\11539601 State Port &amp; Harbor Benefits\IMPLAN Multipliers\[MSB 2013 Total Value Added Multipliers.xls]Total Value Added Multipliers'!</v>
      </c>
      <c r="EK10" s="0" t="str">
        <f aca="false">"'"&amp;EK4&amp;"["&amp;EK5&amp;EK6&amp;EK7&amp;EK8&amp;"]"&amp;EK9&amp;"'!"</f>
        <v>'P:\396 AAHPA\11539601 State Port &amp; Harbor Benefits\IMPLAN Multipliers\[MSB 2013 Labor Income Multipliers.xls]Labor Income Multipliers'!</v>
      </c>
      <c r="EL10" s="0" t="str">
        <f aca="false">"'"&amp;EL4&amp;"["&amp;EL5&amp;EL6&amp;EL7&amp;EL8&amp;"]"&amp;EL9&amp;"'!"</f>
        <v>'P:\396 AAHPA\11539601 State Port &amp; Harbor Benefits\IMPLAN Multipliers\[MSB 2013 Tax on Production and Imports Multipliers.xls]Tax on Production and Imports M'!</v>
      </c>
      <c r="EM10" s="0" t="str">
        <f aca="false">"'"&amp;EM4&amp;"["&amp;EM5&amp;EM6&amp;EM7&amp;EM8&amp;"]"&amp;EM9&amp;"'!"</f>
        <v>'P:\396 AAHPA\11539601 State Port &amp; Harbor Benefits\IMPLAN Multipliers\[MSB 2013 Employment Multipliers.xls]Employment Multipliers'!</v>
      </c>
      <c r="EN10" s="0" t="str">
        <f aca="false">"'"&amp;EN4&amp;"["&amp;EN5&amp;EN6&amp;EN7&amp;EN8&amp;"]"&amp;EN9&amp;"'!"</f>
        <v>'P:\396 AAHPA\11539601 State Port &amp; Harbor Benefits\IMPLAN Multipliers\[MSB 2013 Total Value Added Multipliers.xls]Total Value Added Multipliers'!</v>
      </c>
      <c r="EO10" s="0" t="str">
        <f aca="false">"'"&amp;EO4&amp;"["&amp;EO5&amp;EO6&amp;EO7&amp;EO8&amp;"]"&amp;EO9&amp;"'!"</f>
        <v>'P:\396 AAHPA\11539601 State Port &amp; Harbor Benefits\IMPLAN Multipliers\[MSB 2013 Labor Income Multipliers.xls]Labor Income Multipliers'!</v>
      </c>
      <c r="EP10" s="0" t="str">
        <f aca="false">"'"&amp;EP4&amp;"["&amp;EP5&amp;EP6&amp;EP7&amp;EP8&amp;"]"&amp;EP9&amp;"'!"</f>
        <v>'P:\396 AAHPA\11539601 State Port &amp; Harbor Benefits\IMPLAN Multipliers\[MSB 2013 Tax on Production and Imports Multipliers.xls]Tax on Production and Imports M'!</v>
      </c>
      <c r="EQ10" s="0" t="str">
        <f aca="false">"'"&amp;EQ4&amp;"["&amp;EQ5&amp;EQ6&amp;EQ7&amp;EQ8&amp;"]"&amp;EQ9&amp;"'!"</f>
        <v>'P:\396 AAHPA\11539601 State Port &amp; Harbor Benefits\IMPLAN Multipliers\[Nome 2013 Output Multipliers.xls]Output Multipliers'!</v>
      </c>
      <c r="ER10" s="0" t="str">
        <f aca="false">"'"&amp;ER4&amp;"["&amp;ER5&amp;ER6&amp;ER7&amp;ER8&amp;"]"&amp;ER9&amp;"'!"</f>
        <v>'P:\396 AAHPA\11539601 State Port &amp; Harbor Benefits\IMPLAN Multipliers\[Nome 2013 Employment Multipliers.xls]Employment Multipliers'!</v>
      </c>
      <c r="ES10" s="0" t="str">
        <f aca="false">"'"&amp;ES4&amp;"["&amp;ES5&amp;ES6&amp;ES7&amp;ES8&amp;"]"&amp;ES9&amp;"'!"</f>
        <v>'P:\396 AAHPA\11539601 State Port &amp; Harbor Benefits\IMPLAN Multipliers\[Nome 2013 Total Value Added Multipliers.xls]Total Value Added Multipliers'!</v>
      </c>
      <c r="ET10" s="0" t="str">
        <f aca="false">"'"&amp;ET4&amp;"["&amp;ET5&amp;ET6&amp;ET7&amp;ET8&amp;"]"&amp;ET9&amp;"'!"</f>
        <v>'P:\396 AAHPA\11539601 State Port &amp; Harbor Benefits\IMPLAN Multipliers\[Nome 2013 Labor Income Multipliers.xls]Labor Income Multipliers'!</v>
      </c>
      <c r="EU10" s="0" t="str">
        <f aca="false">"'"&amp;EU4&amp;"["&amp;EU5&amp;EU6&amp;EU7&amp;EU8&amp;"]"&amp;EU9&amp;"'!"</f>
        <v>'P:\396 AAHPA\11539601 State Port &amp; Harbor Benefits\IMPLAN Multipliers\[Nome 2013 Tax on Production and Imports Multipliers.xls]Tax on Production and Imports M'!</v>
      </c>
      <c r="EV10" s="0" t="str">
        <f aca="false">"'"&amp;EV4&amp;"["&amp;EV5&amp;EV6&amp;EV7&amp;EV8&amp;"]"&amp;EV9&amp;"'!"</f>
        <v>'P:\396 AAHPA\11539601 State Port &amp; Harbor Benefits\IMPLAN Multipliers\[Nome 2013 Employment Multipliers.xls]Employment Multipliers'!</v>
      </c>
      <c r="EW10" s="0" t="str">
        <f aca="false">"'"&amp;EW4&amp;"["&amp;EW5&amp;EW6&amp;EW7&amp;EW8&amp;"]"&amp;EW9&amp;"'!"</f>
        <v>'P:\396 AAHPA\11539601 State Port &amp; Harbor Benefits\IMPLAN Multipliers\[Nome 2013 Total Value Added Multipliers.xls]Total Value Added Multipliers'!</v>
      </c>
      <c r="EX10" s="0" t="str">
        <f aca="false">"'"&amp;EX4&amp;"["&amp;EX5&amp;EX6&amp;EX7&amp;EX8&amp;"]"&amp;EX9&amp;"'!"</f>
        <v>'P:\396 AAHPA\11539601 State Port &amp; Harbor Benefits\IMPLAN Multipliers\[Nome 2013 Labor Income Multipliers.xls]Labor Income Multipliers'!</v>
      </c>
      <c r="EY10" s="0" t="str">
        <f aca="false">"'"&amp;EY4&amp;"["&amp;EY5&amp;EY6&amp;EY7&amp;EY8&amp;"]"&amp;EY9&amp;"'!"</f>
        <v>'P:\396 AAHPA\11539601 State Port &amp; Harbor Benefits\IMPLAN Multipliers\[Nome 2013 Tax on Production and Imports Multipliers.xls]Tax on Production and Imports M'!</v>
      </c>
      <c r="EZ10" s="0" t="str">
        <f aca="false">"'"&amp;EZ4&amp;"["&amp;EZ5&amp;EZ6&amp;EZ7&amp;EZ8&amp;"]"&amp;EZ9&amp;"'!"</f>
        <v>'P:\396 AAHPA\11539601 State Port &amp; Harbor Benefits\IMPLAN Multipliers\[NSB 2013 Output Multipliers.xls]Output Multipliers'!</v>
      </c>
      <c r="FA10" s="0" t="str">
        <f aca="false">"'"&amp;FA4&amp;"["&amp;FA5&amp;FA6&amp;FA7&amp;FA8&amp;"]"&amp;FA9&amp;"'!"</f>
        <v>'P:\396 AAHPA\11539601 State Port &amp; Harbor Benefits\IMPLAN Multipliers\[NSB 2013 Employment Multipliers.xls]Employment Multipliers'!</v>
      </c>
      <c r="FB10" s="0" t="str">
        <f aca="false">"'"&amp;FB4&amp;"["&amp;FB5&amp;FB6&amp;FB7&amp;FB8&amp;"]"&amp;FB9&amp;"'!"</f>
        <v>'P:\396 AAHPA\11539601 State Port &amp; Harbor Benefits\IMPLAN Multipliers\[NSB 2013 Total Value Added Multipliers.xls]Total Value Added Multipliers'!</v>
      </c>
      <c r="FC10" s="0" t="str">
        <f aca="false">"'"&amp;FC4&amp;"["&amp;FC5&amp;FC6&amp;FC7&amp;FC8&amp;"]"&amp;FC9&amp;"'!"</f>
        <v>'P:\396 AAHPA\11539601 State Port &amp; Harbor Benefits\IMPLAN Multipliers\[NSB 2013 Labor Income Multipliers.xls]Labor Income Multipliers'!</v>
      </c>
      <c r="FD10" s="0" t="str">
        <f aca="false">"'"&amp;FD4&amp;"["&amp;FD5&amp;FD6&amp;FD7&amp;FD8&amp;"]"&amp;FD9&amp;"'!"</f>
        <v>'P:\396 AAHPA\11539601 State Port &amp; Harbor Benefits\IMPLAN Multipliers\[NSB 2013 Tax on Production and Imports Multipliers.xls]Tax on Production and Imports M'!</v>
      </c>
      <c r="FE10" s="0" t="str">
        <f aca="false">"'"&amp;FE4&amp;"["&amp;FE5&amp;FE6&amp;FE7&amp;FE8&amp;"]"&amp;FE9&amp;"'!"</f>
        <v>'P:\396 AAHPA\11539601 State Port &amp; Harbor Benefits\IMPLAN Multipliers\[NSB 2013 Employment Multipliers.xls]Employment Multipliers'!</v>
      </c>
      <c r="FF10" s="0" t="str">
        <f aca="false">"'"&amp;FF4&amp;"["&amp;FF5&amp;FF6&amp;FF7&amp;FF8&amp;"]"&amp;FF9&amp;"'!"</f>
        <v>'P:\396 AAHPA\11539601 State Port &amp; Harbor Benefits\IMPLAN Multipliers\[NSB 2013 Total Value Added Multipliers.xls]Total Value Added Multipliers'!</v>
      </c>
      <c r="FG10" s="0" t="str">
        <f aca="false">"'"&amp;FG4&amp;"["&amp;FG5&amp;FG6&amp;FG7&amp;FG8&amp;"]"&amp;FG9&amp;"'!"</f>
        <v>'P:\396 AAHPA\11539601 State Port &amp; Harbor Benefits\IMPLAN Multipliers\[NSB 2013 Labor Income Multipliers.xls]Labor Income Multipliers'!</v>
      </c>
      <c r="FH10" s="0" t="str">
        <f aca="false">"'"&amp;FH4&amp;"["&amp;FH5&amp;FH6&amp;FH7&amp;FH8&amp;"]"&amp;FH9&amp;"'!"</f>
        <v>'P:\396 AAHPA\11539601 State Port &amp; Harbor Benefits\IMPLAN Multipliers\[NSB 2013 Tax on Production and Imports Multipliers.xls]Tax on Production and Imports M'!</v>
      </c>
      <c r="FI10" s="0" t="str">
        <f aca="false">"'"&amp;FI4&amp;"["&amp;FI5&amp;FI6&amp;FI7&amp;FI8&amp;"]"&amp;FI9&amp;"'!"</f>
        <v>'P:\396 AAHPA\11539601 State Port &amp; Harbor Benefits\IMPLAN Multipliers\[NWAB 2013 Output Multipliers.xls]Output Multipliers'!</v>
      </c>
      <c r="FJ10" s="0" t="str">
        <f aca="false">"'"&amp;FJ4&amp;"["&amp;FJ5&amp;FJ6&amp;FJ7&amp;FJ8&amp;"]"&amp;FJ9&amp;"'!"</f>
        <v>'P:\396 AAHPA\11539601 State Port &amp; Harbor Benefits\IMPLAN Multipliers\[NWAB 2013 Employment Multipliers.xls]Employment Multipliers'!</v>
      </c>
      <c r="FK10" s="0" t="str">
        <f aca="false">"'"&amp;FK4&amp;"["&amp;FK5&amp;FK6&amp;FK7&amp;FK8&amp;"]"&amp;FK9&amp;"'!"</f>
        <v>'P:\396 AAHPA\11539601 State Port &amp; Harbor Benefits\IMPLAN Multipliers\[NWAB 2013 Total Value Added Multipliers.xls]Total Value Added Multipliers'!</v>
      </c>
      <c r="FL10" s="0" t="str">
        <f aca="false">"'"&amp;FL4&amp;"["&amp;FL5&amp;FL6&amp;FL7&amp;FL8&amp;"]"&amp;FL9&amp;"'!"</f>
        <v>'P:\396 AAHPA\11539601 State Port &amp; Harbor Benefits\IMPLAN Multipliers\[NWAB 2013 Labor Income Multipliers.xls]Labor Income Multipliers'!</v>
      </c>
      <c r="FM10" s="0" t="str">
        <f aca="false">"'"&amp;FM4&amp;"["&amp;FM5&amp;FM6&amp;FM7&amp;FM8&amp;"]"&amp;FM9&amp;"'!"</f>
        <v>'P:\396 AAHPA\11539601 State Port &amp; Harbor Benefits\IMPLAN Multipliers\[NWAB 2013 Tax on Production and Imports Multipliers.xls]Tax on Production and Imports M'!</v>
      </c>
      <c r="FN10" s="0" t="str">
        <f aca="false">"'"&amp;FN4&amp;"["&amp;FN5&amp;FN6&amp;FN7&amp;FN8&amp;"]"&amp;FN9&amp;"'!"</f>
        <v>'P:\396 AAHPA\11539601 State Port &amp; Harbor Benefits\IMPLAN Multipliers\[NWAB 2013 Employment Multipliers.xls]Employment Multipliers'!</v>
      </c>
      <c r="FO10" s="0" t="str">
        <f aca="false">"'"&amp;FO4&amp;"["&amp;FO5&amp;FO6&amp;FO7&amp;FO8&amp;"]"&amp;FO9&amp;"'!"</f>
        <v>'P:\396 AAHPA\11539601 State Port &amp; Harbor Benefits\IMPLAN Multipliers\[NWAB 2013 Total Value Added Multipliers.xls]Total Value Added Multipliers'!</v>
      </c>
      <c r="FP10" s="0" t="str">
        <f aca="false">"'"&amp;FP4&amp;"["&amp;FP5&amp;FP6&amp;FP7&amp;FP8&amp;"]"&amp;FP9&amp;"'!"</f>
        <v>'P:\396 AAHPA\11539601 State Port &amp; Harbor Benefits\IMPLAN Multipliers\[NWAB 2013 Labor Income Multipliers.xls]Labor Income Multipliers'!</v>
      </c>
      <c r="FQ10" s="0" t="str">
        <f aca="false">"'"&amp;FQ4&amp;"["&amp;FQ5&amp;FQ6&amp;FQ7&amp;FQ8&amp;"]"&amp;FQ9&amp;"'!"</f>
        <v>'P:\396 AAHPA\11539601 State Port &amp; Harbor Benefits\IMPLAN Multipliers\[NWAB 2013 Tax on Production and Imports Multipliers.xls]Tax on Production and Imports M'!</v>
      </c>
      <c r="FR10" s="0" t="str">
        <f aca="false">"'"&amp;FR4&amp;"["&amp;FR5&amp;FR6&amp;FR7&amp;FR8&amp;"]"&amp;FR9&amp;"'!"</f>
        <v>'P:\396 AAHPA\11539601 State Port &amp; Harbor Benefits\IMPLAN Multipliers\[Petersburg 2013 Output Multipliers.xls]Output Multipliers'!</v>
      </c>
      <c r="FS10" s="0" t="str">
        <f aca="false">"'"&amp;FS4&amp;"["&amp;FS5&amp;FS6&amp;FS7&amp;FS8&amp;"]"&amp;FS9&amp;"'!"</f>
        <v>'P:\396 AAHPA\11539601 State Port &amp; Harbor Benefits\IMPLAN Multipliers\[Petersburg 2013 Employment Multipliers.xls]Employment Multipliers'!</v>
      </c>
      <c r="FT10" s="0" t="str">
        <f aca="false">"'"&amp;FT4&amp;"["&amp;FT5&amp;FT6&amp;FT7&amp;FT8&amp;"]"&amp;FT9&amp;"'!"</f>
        <v>'P:\396 AAHPA\11539601 State Port &amp; Harbor Benefits\IMPLAN Multipliers\[Petersburg 2013 Total Value Added Multipliers.xls]Total Value Added Multipliers'!</v>
      </c>
      <c r="FU10" s="0" t="str">
        <f aca="false">"'"&amp;FU4&amp;"["&amp;FU5&amp;FU6&amp;FU7&amp;FU8&amp;"]"&amp;FU9&amp;"'!"</f>
        <v>'P:\396 AAHPA\11539601 State Port &amp; Harbor Benefits\IMPLAN Multipliers\[Petersburg 2013 Labor Income Multipliers.xls]Labor Income Multipliers'!</v>
      </c>
      <c r="FV10" s="0" t="str">
        <f aca="false">"'"&amp;FV4&amp;"["&amp;FV5&amp;FV6&amp;FV7&amp;FV8&amp;"]"&amp;FV9&amp;"'!"</f>
        <v>'P:\396 AAHPA\11539601 State Port &amp; Harbor Benefits\IMPLAN Multipliers\[Petersburg 2013 Tax on Production and Imports Multipliers.xls]Tax on Production and Imports M'!</v>
      </c>
      <c r="FW10" s="0" t="str">
        <f aca="false">"'"&amp;FW4&amp;"["&amp;FW5&amp;FW6&amp;FW7&amp;FW8&amp;"]"&amp;FW9&amp;"'!"</f>
        <v>'P:\396 AAHPA\11539601 State Port &amp; Harbor Benefits\IMPLAN Multipliers\[Petersburg 2013 Employment Multipliers.xls]Employment Multipliers'!</v>
      </c>
      <c r="FX10" s="0" t="str">
        <f aca="false">"'"&amp;FX4&amp;"["&amp;FX5&amp;FX6&amp;FX7&amp;FX8&amp;"]"&amp;FX9&amp;"'!"</f>
        <v>'P:\396 AAHPA\11539601 State Port &amp; Harbor Benefits\IMPLAN Multipliers\[Petersburg 2013 Total Value Added Multipliers.xls]Total Value Added Multipliers'!</v>
      </c>
      <c r="FY10" s="0" t="str">
        <f aca="false">"'"&amp;FY4&amp;"["&amp;FY5&amp;FY6&amp;FY7&amp;FY8&amp;"]"&amp;FY9&amp;"'!"</f>
        <v>'P:\396 AAHPA\11539601 State Port &amp; Harbor Benefits\IMPLAN Multipliers\[Petersburg 2013 Labor Income Multipliers.xls]Labor Income Multipliers'!</v>
      </c>
      <c r="FZ10" s="0" t="str">
        <f aca="false">"'"&amp;FZ4&amp;"["&amp;FZ5&amp;FZ6&amp;FZ7&amp;FZ8&amp;"]"&amp;FZ9&amp;"'!"</f>
        <v>'P:\396 AAHPA\11539601 State Port &amp; Harbor Benefits\IMPLAN Multipliers\[Petersburg 2013 Tax on Production and Imports Multipliers.xls]Tax on Production and Imports M'!</v>
      </c>
      <c r="GA10" s="0" t="str">
        <f aca="false">"'"&amp;GA4&amp;"["&amp;GA5&amp;GA6&amp;GA7&amp;GA8&amp;"]"&amp;GA9&amp;"'!"</f>
        <v>'P:\396 AAHPA\11539601 State Port &amp; Harbor Benefits\IMPLAN Multipliers\[POW Hyder 2013 Output Multipliers.xls]Output Multipliers'!</v>
      </c>
      <c r="GB10" s="0" t="str">
        <f aca="false">"'"&amp;GB4&amp;"["&amp;GB5&amp;GB6&amp;GB7&amp;GB8&amp;"]"&amp;GB9&amp;"'!"</f>
        <v>'P:\396 AAHPA\11539601 State Port &amp; Harbor Benefits\IMPLAN Multipliers\[POW Hyder 2013 Employment Multipliers.xls]Employment Multipliers'!</v>
      </c>
      <c r="GC10" s="0" t="str">
        <f aca="false">"'"&amp;GC4&amp;"["&amp;GC5&amp;GC6&amp;GC7&amp;GC8&amp;"]"&amp;GC9&amp;"'!"</f>
        <v>'P:\396 AAHPA\11539601 State Port &amp; Harbor Benefits\IMPLAN Multipliers\[POW Hyder 2013 Total Value Added Multipliers.xls]Total Value Added Multipliers'!</v>
      </c>
      <c r="GD10" s="0" t="str">
        <f aca="false">"'"&amp;GD4&amp;"["&amp;GD5&amp;GD6&amp;GD7&amp;GD8&amp;"]"&amp;GD9&amp;"'!"</f>
        <v>'P:\396 AAHPA\11539601 State Port &amp; Harbor Benefits\IMPLAN Multipliers\[POW Hyder 2013 Labor Income Multipliers.xls]Labor Income Multipliers'!</v>
      </c>
      <c r="GE10" s="0" t="str">
        <f aca="false">"'"&amp;GE4&amp;"["&amp;GE5&amp;GE6&amp;GE7&amp;GE8&amp;"]"&amp;GE9&amp;"'!"</f>
        <v>'P:\396 AAHPA\11539601 State Port &amp; Harbor Benefits\IMPLAN Multipliers\[POW Hyder 2013 Tax on Production and Imports Multipliers.xls]Tax on Production and Imports M'!</v>
      </c>
      <c r="GF10" s="0" t="str">
        <f aca="false">"'"&amp;GF4&amp;"["&amp;GF5&amp;GF6&amp;GF7&amp;GF8&amp;"]"&amp;GF9&amp;"'!"</f>
        <v>'P:\396 AAHPA\11539601 State Port &amp; Harbor Benefits\IMPLAN Multipliers\[POW Hyder 2013 Employment Multipliers.xls]Employment Multipliers'!</v>
      </c>
      <c r="GG10" s="0" t="str">
        <f aca="false">"'"&amp;GG4&amp;"["&amp;GG5&amp;GG6&amp;GG7&amp;GG8&amp;"]"&amp;GG9&amp;"'!"</f>
        <v>'P:\396 AAHPA\11539601 State Port &amp; Harbor Benefits\IMPLAN Multipliers\[POW Hyder 2013 Total Value Added Multipliers.xls]Total Value Added Multipliers'!</v>
      </c>
      <c r="GH10" s="0" t="str">
        <f aca="false">"'"&amp;GH4&amp;"["&amp;GH5&amp;GH6&amp;GH7&amp;GH8&amp;"]"&amp;GH9&amp;"'!"</f>
        <v>'P:\396 AAHPA\11539601 State Port &amp; Harbor Benefits\IMPLAN Multipliers\[POW Hyder 2013 Labor Income Multipliers.xls]Labor Income Multipliers'!</v>
      </c>
      <c r="GI10" s="0" t="str">
        <f aca="false">"'"&amp;GI4&amp;"["&amp;GI5&amp;GI6&amp;GI7&amp;GI8&amp;"]"&amp;GI9&amp;"'!"</f>
        <v>'P:\396 AAHPA\11539601 State Port &amp; Harbor Benefits\IMPLAN Multipliers\[POW Hyder 2013 Tax on Production and Imports Multipliers.xls]Tax on Production and Imports M'!</v>
      </c>
      <c r="GJ10" s="0" t="str">
        <f aca="false">"'"&amp;GJ4&amp;"["&amp;GJ5&amp;GJ6&amp;GJ7&amp;GJ8&amp;"]"&amp;GJ9&amp;"'!"</f>
        <v>'P:\396 AAHPA\11539601 State Port &amp; Harbor Benefits\IMPLAN Multipliers\[Sitka 2013 Output Multipliers.xls]Output Multipliers'!</v>
      </c>
      <c r="GK10" s="0" t="str">
        <f aca="false">"'"&amp;GK4&amp;"["&amp;GK5&amp;GK6&amp;GK7&amp;GK8&amp;"]"&amp;GK9&amp;"'!"</f>
        <v>'P:\396 AAHPA\11539601 State Port &amp; Harbor Benefits\IMPLAN Multipliers\[Sitka 2013 Employment Multipliers.xls]Employment Multipliers'!</v>
      </c>
      <c r="GL10" s="0" t="str">
        <f aca="false">"'"&amp;GL4&amp;"["&amp;GL5&amp;GL6&amp;GL7&amp;GL8&amp;"]"&amp;GL9&amp;"'!"</f>
        <v>'P:\396 AAHPA\11539601 State Port &amp; Harbor Benefits\IMPLAN Multipliers\[Sitka 2013 Total Value Added Multipliers.xls]Total Value Added Multipliers'!</v>
      </c>
      <c r="GM10" s="0" t="str">
        <f aca="false">"'"&amp;GM4&amp;"["&amp;GM5&amp;GM6&amp;GM7&amp;GM8&amp;"]"&amp;GM9&amp;"'!"</f>
        <v>'P:\396 AAHPA\11539601 State Port &amp; Harbor Benefits\IMPLAN Multipliers\[Sitka 2013 Labor Income Multipliers.xls]Labor Income Multipliers'!</v>
      </c>
      <c r="GN10" s="0" t="str">
        <f aca="false">"'"&amp;GN4&amp;"["&amp;GN5&amp;GN6&amp;GN7&amp;GN8&amp;"]"&amp;GN9&amp;"'!"</f>
        <v>'P:\396 AAHPA\11539601 State Port &amp; Harbor Benefits\IMPLAN Multipliers\[Sitka 2013 Tax on Production and Imports Multipliers.xls]Tax on Production and Imports M'!</v>
      </c>
      <c r="GO10" s="0" t="str">
        <f aca="false">"'"&amp;GO4&amp;"["&amp;GO5&amp;GO6&amp;GO7&amp;GO8&amp;"]"&amp;GO9&amp;"'!"</f>
        <v>'P:\396 AAHPA\11539601 State Port &amp; Harbor Benefits\IMPLAN Multipliers\[Sitka 2013 Employment Multipliers.xls]Employment Multipliers'!</v>
      </c>
      <c r="GP10" s="0" t="str">
        <f aca="false">"'"&amp;GP4&amp;"["&amp;GP5&amp;GP6&amp;GP7&amp;GP8&amp;"]"&amp;GP9&amp;"'!"</f>
        <v>'P:\396 AAHPA\11539601 State Port &amp; Harbor Benefits\IMPLAN Multipliers\[Sitka 2013 Total Value Added Multipliers.xls]Total Value Added Multipliers'!</v>
      </c>
      <c r="GQ10" s="0" t="str">
        <f aca="false">"'"&amp;GQ4&amp;"["&amp;GQ5&amp;GQ6&amp;GQ7&amp;GQ8&amp;"]"&amp;GQ9&amp;"'!"</f>
        <v>'P:\396 AAHPA\11539601 State Port &amp; Harbor Benefits\IMPLAN Multipliers\[Sitka 2013 Labor Income Multipliers.xls]Labor Income Multipliers'!</v>
      </c>
      <c r="GR10" s="0" t="str">
        <f aca="false">"'"&amp;GR4&amp;"["&amp;GR5&amp;GR6&amp;GR7&amp;GR8&amp;"]"&amp;GR9&amp;"'!"</f>
        <v>'P:\396 AAHPA\11539601 State Port &amp; Harbor Benefits\IMPLAN Multipliers\[Sitka 2013 Tax on Production and Imports Multipliers.xls]Tax on Production and Imports M'!</v>
      </c>
      <c r="GS10" s="0" t="str">
        <f aca="false">"'"&amp;GS4&amp;"["&amp;GS5&amp;GS6&amp;GS7&amp;GS8&amp;"]"&amp;GS9&amp;"'!"</f>
        <v>'P:\396 AAHPA\11539601 State Port &amp; Harbor Benefits\IMPLAN Multipliers\[Skagway 2013 Output Multipliers.xls]Output Multipliers'!</v>
      </c>
      <c r="GT10" s="0" t="str">
        <f aca="false">"'"&amp;GT4&amp;"["&amp;GT5&amp;GT6&amp;GT7&amp;GT8&amp;"]"&amp;GT9&amp;"'!"</f>
        <v>'P:\396 AAHPA\11539601 State Port &amp; Harbor Benefits\IMPLAN Multipliers\[Skagway 2013 Employment Multipliers.xls]Employment Multipliers'!</v>
      </c>
      <c r="GU10" s="0" t="str">
        <f aca="false">"'"&amp;GU4&amp;"["&amp;GU5&amp;GU6&amp;GU7&amp;GU8&amp;"]"&amp;GU9&amp;"'!"</f>
        <v>'P:\396 AAHPA\11539601 State Port &amp; Harbor Benefits\IMPLAN Multipliers\[Skagway 2013 Total Value Added Multipliers.xls]Total Value Added Multipliers'!</v>
      </c>
      <c r="GV10" s="0" t="str">
        <f aca="false">"'"&amp;GV4&amp;"["&amp;GV5&amp;GV6&amp;GV7&amp;GV8&amp;"]"&amp;GV9&amp;"'!"</f>
        <v>'P:\396 AAHPA\11539601 State Port &amp; Harbor Benefits\IMPLAN Multipliers\[Skagway 2013 Labor Income Multipliers.xls]Labor Income Multipliers'!</v>
      </c>
      <c r="GW10" s="0" t="str">
        <f aca="false">"'"&amp;GW4&amp;"["&amp;GW5&amp;GW6&amp;GW7&amp;GW8&amp;"]"&amp;GW9&amp;"'!"</f>
        <v>'P:\396 AAHPA\11539601 State Port &amp; Harbor Benefits\IMPLAN Multipliers\[Skagway 2013 Tax on Production and Imports Multipliers.xls]Tax on Production and Imports M'!</v>
      </c>
      <c r="GX10" s="0" t="str">
        <f aca="false">"'"&amp;GX4&amp;"["&amp;GX5&amp;GX6&amp;GX7&amp;GX8&amp;"]"&amp;GX9&amp;"'!"</f>
        <v>'P:\396 AAHPA\11539601 State Port &amp; Harbor Benefits\IMPLAN Multipliers\[Skagway 2013 Employment Multipliers.xls]Employment Multipliers'!</v>
      </c>
      <c r="GY10" s="0" t="str">
        <f aca="false">"'"&amp;GY4&amp;"["&amp;GY5&amp;GY6&amp;GY7&amp;GY8&amp;"]"&amp;GY9&amp;"'!"</f>
        <v>'P:\396 AAHPA\11539601 State Port &amp; Harbor Benefits\IMPLAN Multipliers\[Skagway 2013 Total Value Added Multipliers.xls]Total Value Added Multipliers'!</v>
      </c>
      <c r="GZ10" s="0" t="str">
        <f aca="false">"'"&amp;GZ4&amp;"["&amp;GZ5&amp;GZ6&amp;GZ7&amp;GZ8&amp;"]"&amp;GZ9&amp;"'!"</f>
        <v>'P:\396 AAHPA\11539601 State Port &amp; Harbor Benefits\IMPLAN Multipliers\[Skagway 2013 Labor Income Multipliers.xls]Labor Income Multipliers'!</v>
      </c>
      <c r="HA10" s="0" t="str">
        <f aca="false">"'"&amp;HA4&amp;"["&amp;HA5&amp;HA6&amp;HA7&amp;HA8&amp;"]"&amp;HA9&amp;"'!"</f>
        <v>'P:\396 AAHPA\11539601 State Port &amp; Harbor Benefits\IMPLAN Multipliers\[Skagway 2013 Tax on Production and Imports Multipliers.xls]Tax on Production and Imports M'!</v>
      </c>
      <c r="HB10" s="0" t="str">
        <f aca="false">"'"&amp;HB4&amp;"["&amp;HB5&amp;HB6&amp;HB7&amp;HB8&amp;"]"&amp;HB9&amp;"'!"</f>
        <v>'P:\396 AAHPA\11539601 State Port &amp; Harbor Benefits\IMPLAN Multipliers\[SE Fairbanks 2013 Output Multipliers.xls]Output Multipliers'!</v>
      </c>
      <c r="HC10" s="0" t="str">
        <f aca="false">"'"&amp;HC4&amp;"["&amp;HC5&amp;HC6&amp;HC7&amp;HC8&amp;"]"&amp;HC9&amp;"'!"</f>
        <v>'P:\396 AAHPA\11539601 State Port &amp; Harbor Benefits\IMPLAN Multipliers\[SE Fairbanks 2013 Employment Multipliers.xls]Employment Multipliers'!</v>
      </c>
      <c r="HD10" s="0" t="str">
        <f aca="false">"'"&amp;HD4&amp;"["&amp;HD5&amp;HD6&amp;HD7&amp;HD8&amp;"]"&amp;HD9&amp;"'!"</f>
        <v>'P:\396 AAHPA\11539601 State Port &amp; Harbor Benefits\IMPLAN Multipliers\[SE Fairbanks 2013 Total Value Added Multipliers.xls]Total Value Added Multipliers'!</v>
      </c>
      <c r="HE10" s="0" t="str">
        <f aca="false">"'"&amp;HE4&amp;"["&amp;HE5&amp;HE6&amp;HE7&amp;HE8&amp;"]"&amp;HE9&amp;"'!"</f>
        <v>'P:\396 AAHPA\11539601 State Port &amp; Harbor Benefits\IMPLAN Multipliers\[SE Fairbanks 2013 Labor Income Multipliers.xls]Labor Income Multipliers'!</v>
      </c>
      <c r="HF10" s="0" t="str">
        <f aca="false">"'"&amp;HF4&amp;"["&amp;HF5&amp;HF6&amp;HF7&amp;HF8&amp;"]"&amp;HF9&amp;"'!"</f>
        <v>'P:\396 AAHPA\11539601 State Port &amp; Harbor Benefits\IMPLAN Multipliers\[SE Fairbanks 2013 Tax on Production and Imports Multipliers.xls]Tax on Production and Imports M'!</v>
      </c>
      <c r="HG10" s="0" t="str">
        <f aca="false">"'"&amp;HG4&amp;"["&amp;HG5&amp;HG6&amp;HG7&amp;HG8&amp;"]"&amp;HG9&amp;"'!"</f>
        <v>'P:\396 AAHPA\11539601 State Port &amp; Harbor Benefits\IMPLAN Multipliers\[SE Fairbanks 2013 Employment Multipliers.xls]Employment Multipliers'!</v>
      </c>
      <c r="HH10" s="0" t="str">
        <f aca="false">"'"&amp;HH4&amp;"["&amp;HH5&amp;HH6&amp;HH7&amp;HH8&amp;"]"&amp;HH9&amp;"'!"</f>
        <v>'P:\396 AAHPA\11539601 State Port &amp; Harbor Benefits\IMPLAN Multipliers\[SE Fairbanks 2013 Total Value Added Multipliers.xls]Total Value Added Multipliers'!</v>
      </c>
      <c r="HI10" s="0" t="str">
        <f aca="false">"'"&amp;HI4&amp;"["&amp;HI5&amp;HI6&amp;HI7&amp;HI8&amp;"]"&amp;HI9&amp;"'!"</f>
        <v>'P:\396 AAHPA\11539601 State Port &amp; Harbor Benefits\IMPLAN Multipliers\[SE Fairbanks 2013 Labor Income Multipliers.xls]Labor Income Multipliers'!</v>
      </c>
      <c r="HJ10" s="0" t="str">
        <f aca="false">"'"&amp;HJ4&amp;"["&amp;HJ5&amp;HJ6&amp;HJ7&amp;HJ8&amp;"]"&amp;HJ9&amp;"'!"</f>
        <v>'P:\396 AAHPA\11539601 State Port &amp; Harbor Benefits\IMPLAN Multipliers\[SE Fairbanks 2013 Tax on Production and Imports Multipliers.xls]Tax on Production and Imports M'!</v>
      </c>
      <c r="HK10" s="0" t="str">
        <f aca="false">"'"&amp;HK4&amp;"["&amp;HK5&amp;HK6&amp;HK7&amp;HK8&amp;"]"&amp;HK9&amp;"'!"</f>
        <v>'P:\396 AAHPA\11539601 State Port &amp; Harbor Benefits\IMPLAN Multipliers\[Valdez Cordova 2013 Output Multipliers.xls]Output Multipliers'!</v>
      </c>
      <c r="HL10" s="0" t="str">
        <f aca="false">"'"&amp;HL4&amp;"["&amp;HL5&amp;HL6&amp;HL7&amp;HL8&amp;"]"&amp;HL9&amp;"'!"</f>
        <v>'P:\396 AAHPA\11539601 State Port &amp; Harbor Benefits\IMPLAN Multipliers\[Valdez Cordova 2013 Employment Multipliers.xls]Employment Multipliers'!</v>
      </c>
      <c r="HM10" s="0" t="str">
        <f aca="false">"'"&amp;HM4&amp;"["&amp;HM5&amp;HM6&amp;HM7&amp;HM8&amp;"]"&amp;HM9&amp;"'!"</f>
        <v>'P:\396 AAHPA\11539601 State Port &amp; Harbor Benefits\IMPLAN Multipliers\[Valdez Cordova 2013 Total Value Added Multipliers.xls]Total Value Added Multipliers'!</v>
      </c>
      <c r="HN10" s="0" t="str">
        <f aca="false">"'"&amp;HN4&amp;"["&amp;HN5&amp;HN6&amp;HN7&amp;HN8&amp;"]"&amp;HN9&amp;"'!"</f>
        <v>'P:\396 AAHPA\11539601 State Port &amp; Harbor Benefits\IMPLAN Multipliers\[Valdez Cordova 2013 Labor Income Multipliers.xls]Labor Income Multipliers'!</v>
      </c>
      <c r="HO10" s="0" t="str">
        <f aca="false">"'"&amp;HO4&amp;"["&amp;HO5&amp;HO6&amp;HO7&amp;HO8&amp;"]"&amp;HO9&amp;"'!"</f>
        <v>'P:\396 AAHPA\11539601 State Port &amp; Harbor Benefits\IMPLAN Multipliers\[Valdez Cordova 2013 Tax on Production and Imports Multipliers.xls]Tax on Production and Imports M'!</v>
      </c>
      <c r="HP10" s="0" t="str">
        <f aca="false">"'"&amp;HP4&amp;"["&amp;HP5&amp;HP6&amp;HP7&amp;HP8&amp;"]"&amp;HP9&amp;"'!"</f>
        <v>'P:\396 AAHPA\11539601 State Port &amp; Harbor Benefits\IMPLAN Multipliers\[Valdez Cordova 2013 Employment Multipliers.xls]Employment Multipliers'!</v>
      </c>
      <c r="HQ10" s="0" t="str">
        <f aca="false">"'"&amp;HQ4&amp;"["&amp;HQ5&amp;HQ6&amp;HQ7&amp;HQ8&amp;"]"&amp;HQ9&amp;"'!"</f>
        <v>'P:\396 AAHPA\11539601 State Port &amp; Harbor Benefits\IMPLAN Multipliers\[Valdez Cordova 2013 Total Value Added Multipliers.xls]Total Value Added Multipliers'!</v>
      </c>
      <c r="HR10" s="0" t="str">
        <f aca="false">"'"&amp;HR4&amp;"["&amp;HR5&amp;HR6&amp;HR7&amp;HR8&amp;"]"&amp;HR9&amp;"'!"</f>
        <v>'P:\396 AAHPA\11539601 State Port &amp; Harbor Benefits\IMPLAN Multipliers\[Valdez Cordova 2013 Labor Income Multipliers.xls]Labor Income Multipliers'!</v>
      </c>
      <c r="HS10" s="0" t="str">
        <f aca="false">"'"&amp;HS4&amp;"["&amp;HS5&amp;HS6&amp;HS7&amp;HS8&amp;"]"&amp;HS9&amp;"'!"</f>
        <v>'P:\396 AAHPA\11539601 State Port &amp; Harbor Benefits\IMPLAN Multipliers\[Valdez Cordova 2013 Tax on Production and Imports Multipliers.xls]Tax on Production and Imports M'!</v>
      </c>
      <c r="HT10" s="0" t="str">
        <f aca="false">"'"&amp;HT4&amp;"["&amp;HT5&amp;HT6&amp;HT7&amp;HT8&amp;"]"&amp;HT9&amp;"'!"</f>
        <v>'P:\396 AAHPA\11539601 State Port &amp; Harbor Benefits\IMPLAN Multipliers\[Wade Hampton 2013 Output Multipliers.xls]Output Multipliers'!</v>
      </c>
      <c r="HU10" s="0" t="str">
        <f aca="false">"'"&amp;HU4&amp;"["&amp;HU5&amp;HU6&amp;HU7&amp;HU8&amp;"]"&amp;HU9&amp;"'!"</f>
        <v>'P:\396 AAHPA\11539601 State Port &amp; Harbor Benefits\IMPLAN Multipliers\[Wade Hampton 2013 Employment Multipliers.xls]Employment Multipliers'!</v>
      </c>
      <c r="HV10" s="0" t="str">
        <f aca="false">"'"&amp;HV4&amp;"["&amp;HV5&amp;HV6&amp;HV7&amp;HV8&amp;"]"&amp;HV9&amp;"'!"</f>
        <v>'P:\396 AAHPA\11539601 State Port &amp; Harbor Benefits\IMPLAN Multipliers\[Wade Hampton 2013 Total Value Added Multipliers.xls]Total Value Added Multipliers'!</v>
      </c>
      <c r="HW10" s="0" t="str">
        <f aca="false">"'"&amp;HW4&amp;"["&amp;HW5&amp;HW6&amp;HW7&amp;HW8&amp;"]"&amp;HW9&amp;"'!"</f>
        <v>'P:\396 AAHPA\11539601 State Port &amp; Harbor Benefits\IMPLAN Multipliers\[Wade Hampton 2013 Labor Income Multipliers.xls]Labor Income Multipliers'!</v>
      </c>
      <c r="HX10" s="0" t="str">
        <f aca="false">"'"&amp;HX4&amp;"["&amp;HX5&amp;HX6&amp;HX7&amp;HX8&amp;"]"&amp;HX9&amp;"'!"</f>
        <v>'P:\396 AAHPA\11539601 State Port &amp; Harbor Benefits\IMPLAN Multipliers\[Wade Hampton 2013 Tax on Production and Imports Multipliers.xls]Tax on Production and Imports M'!</v>
      </c>
      <c r="HY10" s="0" t="str">
        <f aca="false">"'"&amp;HY4&amp;"["&amp;HY5&amp;HY6&amp;HY7&amp;HY8&amp;"]"&amp;HY9&amp;"'!"</f>
        <v>'P:\396 AAHPA\11539601 State Port &amp; Harbor Benefits\IMPLAN Multipliers\[Wade Hampton 2013 Employment Multipliers.xls]Employment Multipliers'!</v>
      </c>
      <c r="HZ10" s="0" t="str">
        <f aca="false">"'"&amp;HZ4&amp;"["&amp;HZ5&amp;HZ6&amp;HZ7&amp;HZ8&amp;"]"&amp;HZ9&amp;"'!"</f>
        <v>'P:\396 AAHPA\11539601 State Port &amp; Harbor Benefits\IMPLAN Multipliers\[Wade Hampton 2013 Total Value Added Multipliers.xls]Total Value Added Multipliers'!</v>
      </c>
      <c r="IA10" s="0" t="str">
        <f aca="false">"'"&amp;IA4&amp;"["&amp;IA5&amp;IA6&amp;IA7&amp;IA8&amp;"]"&amp;IA9&amp;"'!"</f>
        <v>'P:\396 AAHPA\11539601 State Port &amp; Harbor Benefits\IMPLAN Multipliers\[Wade Hampton 2013 Labor Income Multipliers.xls]Labor Income Multipliers'!</v>
      </c>
      <c r="IB10" s="0" t="str">
        <f aca="false">"'"&amp;IB4&amp;"["&amp;IB5&amp;IB6&amp;IB7&amp;IB8&amp;"]"&amp;IB9&amp;"'!"</f>
        <v>'P:\396 AAHPA\11539601 State Port &amp; Harbor Benefits\IMPLAN Multipliers\[Wade Hampton 2013 Tax on Production and Imports Multipliers.xls]Tax on Production and Imports M'!</v>
      </c>
      <c r="IC10" s="0" t="str">
        <f aca="false">"'"&amp;IC4&amp;"["&amp;IC5&amp;IC6&amp;IC7&amp;IC8&amp;"]"&amp;IC9&amp;"'!"</f>
        <v>'P:\396 AAHPA\11539601 State Port &amp; Harbor Benefits\IMPLAN Multipliers\[Wrangell 2013 Output Multipliers.xls]Output Multipliers'!</v>
      </c>
      <c r="ID10" s="0" t="str">
        <f aca="false">"'"&amp;ID4&amp;"["&amp;ID5&amp;ID6&amp;ID7&amp;ID8&amp;"]"&amp;ID9&amp;"'!"</f>
        <v>'P:\396 AAHPA\11539601 State Port &amp; Harbor Benefits\IMPLAN Multipliers\[Wrangell 2013 Employment Multipliers.xls]Employment Multipliers'!</v>
      </c>
      <c r="IE10" s="0" t="str">
        <f aca="false">"'"&amp;IE4&amp;"["&amp;IE5&amp;IE6&amp;IE7&amp;IE8&amp;"]"&amp;IE9&amp;"'!"</f>
        <v>'P:\396 AAHPA\11539601 State Port &amp; Harbor Benefits\IMPLAN Multipliers\[Wrangell 2013 Total Value Added Multipliers.xls]Total Value Added Multipliers'!</v>
      </c>
      <c r="IF10" s="0" t="str">
        <f aca="false">"'"&amp;IF4&amp;"["&amp;IF5&amp;IF6&amp;IF7&amp;IF8&amp;"]"&amp;IF9&amp;"'!"</f>
        <v>'P:\396 AAHPA\11539601 State Port &amp; Harbor Benefits\IMPLAN Multipliers\[Wrangell 2013 Labor Income Multipliers.xls]Labor Income Multipliers'!</v>
      </c>
      <c r="IG10" s="0" t="str">
        <f aca="false">"'"&amp;IG4&amp;"["&amp;IG5&amp;IG6&amp;IG7&amp;IG8&amp;"]"&amp;IG9&amp;"'!"</f>
        <v>'P:\396 AAHPA\11539601 State Port &amp; Harbor Benefits\IMPLAN Multipliers\[Wrangell 2013 Tax on Production and Imports Multipliers.xls]Tax on Production and Imports M'!</v>
      </c>
      <c r="IH10" s="0" t="str">
        <f aca="false">"'"&amp;IH4&amp;"["&amp;IH5&amp;IH6&amp;IH7&amp;IH8&amp;"]"&amp;IH9&amp;"'!"</f>
        <v>'P:\396 AAHPA\11539601 State Port &amp; Harbor Benefits\IMPLAN Multipliers\[Wrangell 2013 Employment Multipliers.xls]Employment Multipliers'!</v>
      </c>
      <c r="II10" s="0" t="str">
        <f aca="false">"'"&amp;II4&amp;"["&amp;II5&amp;II6&amp;II7&amp;II8&amp;"]"&amp;II9&amp;"'!"</f>
        <v>'P:\396 AAHPA\11539601 State Port &amp; Harbor Benefits\IMPLAN Multipliers\[Wrangell 2013 Total Value Added Multipliers.xls]Total Value Added Multipliers'!</v>
      </c>
      <c r="IJ10" s="0" t="str">
        <f aca="false">"'"&amp;IJ4&amp;"["&amp;IJ5&amp;IJ6&amp;IJ7&amp;IJ8&amp;"]"&amp;IJ9&amp;"'!"</f>
        <v>'P:\396 AAHPA\11539601 State Port &amp; Harbor Benefits\IMPLAN Multipliers\[Wrangell 2013 Labor Income Multipliers.xls]Labor Income Multipliers'!</v>
      </c>
      <c r="IK10" s="0" t="str">
        <f aca="false">"'"&amp;IK4&amp;"["&amp;IK5&amp;IK6&amp;IK7&amp;IK8&amp;"]"&amp;IK9&amp;"'!"</f>
        <v>'P:\396 AAHPA\11539601 State Port &amp; Harbor Benefits\IMPLAN Multipliers\[Wrangell 2013 Tax on Production and Imports Multipliers.xls]Tax on Production and Imports M'!</v>
      </c>
      <c r="IL10" s="0" t="str">
        <f aca="false">"'"&amp;IL4&amp;"["&amp;IL5&amp;IL6&amp;IL7&amp;IL8&amp;"]"&amp;IL9&amp;"'!"</f>
        <v>'P:\396 AAHPA\11539601 State Port &amp; Harbor Benefits\IMPLAN Multipliers\[Yakutat 2013 Output Multipliers.xls]Output Multipliers'!</v>
      </c>
      <c r="IM10" s="0" t="str">
        <f aca="false">"'"&amp;IM4&amp;"["&amp;IM5&amp;IM6&amp;IM7&amp;IM8&amp;"]"&amp;IM9&amp;"'!"</f>
        <v>'P:\396 AAHPA\11539601 State Port &amp; Harbor Benefits\IMPLAN Multipliers\[Yakutat 2013 Employment Multipliers.xls]Employment Multipliers'!</v>
      </c>
      <c r="IN10" s="0" t="str">
        <f aca="false">"'"&amp;IN4&amp;"["&amp;IN5&amp;IN6&amp;IN7&amp;IN8&amp;"]"&amp;IN9&amp;"'!"</f>
        <v>'P:\396 AAHPA\11539601 State Port &amp; Harbor Benefits\IMPLAN Multipliers\[Yakutat 2013 Total Value Added Multipliers.xls]Total Value Added Multipliers'!</v>
      </c>
      <c r="IO10" s="0" t="str">
        <f aca="false">"'"&amp;IO4&amp;"["&amp;IO5&amp;IO6&amp;IO7&amp;IO8&amp;"]"&amp;IO9&amp;"'!"</f>
        <v>'P:\396 AAHPA\11539601 State Port &amp; Harbor Benefits\IMPLAN Multipliers\[Yakutat 2013 Labor Income Multipliers.xls]Labor Income Multipliers'!</v>
      </c>
      <c r="IP10" s="0" t="str">
        <f aca="false">"'"&amp;IP4&amp;"["&amp;IP5&amp;IP6&amp;IP7&amp;IP8&amp;"]"&amp;IP9&amp;"'!"</f>
        <v>'P:\396 AAHPA\11539601 State Port &amp; Harbor Benefits\IMPLAN Multipliers\[Yakutat 2013 Tax on Production and Imports Multipliers.xls]Tax on Production and Imports M'!</v>
      </c>
      <c r="IQ10" s="0" t="str">
        <f aca="false">"'"&amp;IQ4&amp;"["&amp;IQ5&amp;IQ6&amp;IQ7&amp;IQ8&amp;"]"&amp;IQ9&amp;"'!"</f>
        <v>'P:\396 AAHPA\11539601 State Port &amp; Harbor Benefits\IMPLAN Multipliers\[Yakutat 2013 Employment Multipliers.xls]Employment Multipliers'!</v>
      </c>
      <c r="IR10" s="0" t="str">
        <f aca="false">"'"&amp;IR4&amp;"["&amp;IR5&amp;IR6&amp;IR7&amp;IR8&amp;"]"&amp;IR9&amp;"'!"</f>
        <v>'P:\396 AAHPA\11539601 State Port &amp; Harbor Benefits\IMPLAN Multipliers\[Yakutat 2013 Total Value Added Multipliers.xls]Total Value Added Multipliers'!</v>
      </c>
      <c r="IS10" s="0" t="str">
        <f aca="false">"'"&amp;IS4&amp;"["&amp;IS5&amp;IS6&amp;IS7&amp;IS8&amp;"]"&amp;IS9&amp;"'!"</f>
        <v>'P:\396 AAHPA\11539601 State Port &amp; Harbor Benefits\IMPLAN Multipliers\[Yakutat 2013 Labor Income Multipliers.xls]Labor Income Multipliers'!</v>
      </c>
      <c r="IT10" s="0" t="str">
        <f aca="false">"'"&amp;IT4&amp;"["&amp;IT5&amp;IT6&amp;IT7&amp;IT8&amp;"]"&amp;IT9&amp;"'!"</f>
        <v>'P:\396 AAHPA\11539601 State Port &amp; Harbor Benefits\IMPLAN Multipliers\[Yakutat 2013 Tax on Production and Imports Multipliers.xls]Tax on Production and Imports M'!</v>
      </c>
      <c r="IU10" s="0" t="str">
        <f aca="false">"'"&amp;IU4&amp;"["&amp;IU5&amp;IU6&amp;IU7&amp;IU8&amp;"]"&amp;IU9&amp;"'!"</f>
        <v>'P:\396 AAHPA\11539601 State Port &amp; Harbor Benefits\IMPLAN Multipliers\[YK CA 2013 Output Multipliers.xls]Output Multipliers'!</v>
      </c>
      <c r="IV10" s="0" t="str">
        <f aca="false">"'"&amp;IV4&amp;"["&amp;IV5&amp;IV6&amp;IV7&amp;IV8&amp;"]"&amp;IV9&amp;"'!"</f>
        <v>'P:\396 AAHPA\11539601 State Port &amp; Harbor Benefits\IMPLAN Multipliers\[YK CA 2013 Employment Multipliers.xls]Employment Multipliers'!</v>
      </c>
      <c r="IW10" s="0" t="str">
        <f aca="false">"'"&amp;IW4&amp;"["&amp;IW5&amp;IW6&amp;IW7&amp;IW8&amp;"]"&amp;IW9&amp;"'!"</f>
        <v>'P:\396 AAHPA\11539601 State Port &amp; Harbor Benefits\IMPLAN Multipliers\[YK CA 2013 Total Value Added Multipliers.xls]Total Value Added Multipliers'!</v>
      </c>
      <c r="IX10" s="0" t="str">
        <f aca="false">"'"&amp;IX4&amp;"["&amp;IX5&amp;IX6&amp;IX7&amp;IX8&amp;"]"&amp;IX9&amp;"'!"</f>
        <v>'P:\396 AAHPA\11539601 State Port &amp; Harbor Benefits\IMPLAN Multipliers\[YK CA 2013 Labor Income Multipliers.xls]Labor Income Multipliers'!</v>
      </c>
      <c r="IY10" s="0" t="str">
        <f aca="false">"'"&amp;IY4&amp;"["&amp;IY5&amp;IY6&amp;IY7&amp;IY8&amp;"]"&amp;IY9&amp;"'!"</f>
        <v>'P:\396 AAHPA\11539601 State Port &amp; Harbor Benefits\IMPLAN Multipliers\[YK CA 2013 Tax on Production and Imports Multipliers.xls]Tax on Production and Imports M'!</v>
      </c>
      <c r="IZ10" s="0" t="str">
        <f aca="false">"'"&amp;IZ4&amp;"["&amp;IZ5&amp;IZ6&amp;IZ7&amp;IZ8&amp;"]"&amp;IZ9&amp;"'!"</f>
        <v>'P:\396 AAHPA\11539601 State Port &amp; Harbor Benefits\IMPLAN Multipliers\[YK CA 2013 Employment Multipliers.xls]Employment Multipliers'!</v>
      </c>
      <c r="JA10" s="0" t="str">
        <f aca="false">"'"&amp;JA4&amp;"["&amp;JA5&amp;JA6&amp;JA7&amp;JA8&amp;"]"&amp;JA9&amp;"'!"</f>
        <v>'P:\396 AAHPA\11539601 State Port &amp; Harbor Benefits\IMPLAN Multipliers\[YK CA 2013 Total Value Added Multipliers.xls]Total Value Added Multipliers'!</v>
      </c>
      <c r="JB10" s="0" t="str">
        <f aca="false">"'"&amp;JB4&amp;"["&amp;JB5&amp;JB6&amp;JB7&amp;JB8&amp;"]"&amp;JB9&amp;"'!"</f>
        <v>'P:\396 AAHPA\11539601 State Port &amp; Harbor Benefits\IMPLAN Multipliers\[YK CA 2013 Labor Income Multipliers.xls]Labor Income Multipliers'!</v>
      </c>
      <c r="JC10" s="0" t="str">
        <f aca="false">"'"&amp;JC4&amp;"["&amp;JC5&amp;JC6&amp;JC7&amp;JC8&amp;"]"&amp;JC9&amp;"'!"</f>
        <v>'P:\396 AAHPA\11539601 State Port &amp; Harbor Benefits\IMPLAN Multipliers\[YK CA 2013 Tax on Production and Imports Multipliers.xls]Tax on Production and Imports M'!</v>
      </c>
    </row>
    <row r="11" customFormat="false" ht="12.75" hidden="true" customHeight="false" outlineLevel="0" collapsed="false">
      <c r="C11" s="87" t="s">
        <v>601</v>
      </c>
      <c r="D11" s="87" t="s">
        <v>601</v>
      </c>
      <c r="E11" s="87" t="s">
        <v>601</v>
      </c>
      <c r="F11" s="87" t="s">
        <v>601</v>
      </c>
      <c r="G11" s="87" t="s">
        <v>601</v>
      </c>
      <c r="H11" s="87" t="s">
        <v>602</v>
      </c>
      <c r="I11" s="87" t="s">
        <v>602</v>
      </c>
      <c r="J11" s="87" t="s">
        <v>602</v>
      </c>
      <c r="K11" s="87" t="s">
        <v>602</v>
      </c>
      <c r="L11" s="0" t="str">
        <f aca="false">C11</f>
        <v>F</v>
      </c>
      <c r="M11" s="0" t="str">
        <f aca="false">D11</f>
        <v>F</v>
      </c>
      <c r="N11" s="0" t="str">
        <f aca="false">E11</f>
        <v>F</v>
      </c>
      <c r="O11" s="0" t="str">
        <f aca="false">F11</f>
        <v>F</v>
      </c>
      <c r="P11" s="0" t="str">
        <f aca="false">G11</f>
        <v>F</v>
      </c>
      <c r="Q11" s="0" t="str">
        <f aca="false">H11</f>
        <v>H</v>
      </c>
      <c r="R11" s="0" t="str">
        <f aca="false">I11</f>
        <v>H</v>
      </c>
      <c r="S11" s="0" t="str">
        <f aca="false">J11</f>
        <v>H</v>
      </c>
      <c r="T11" s="0" t="str">
        <f aca="false">K11</f>
        <v>H</v>
      </c>
      <c r="U11" s="0" t="str">
        <f aca="false">L11</f>
        <v>F</v>
      </c>
      <c r="V11" s="0" t="str">
        <f aca="false">M11</f>
        <v>F</v>
      </c>
      <c r="W11" s="0" t="str">
        <f aca="false">N11</f>
        <v>F</v>
      </c>
      <c r="X11" s="0" t="str">
        <f aca="false">O11</f>
        <v>F</v>
      </c>
      <c r="Y11" s="0" t="str">
        <f aca="false">P11</f>
        <v>F</v>
      </c>
      <c r="Z11" s="0" t="str">
        <f aca="false">Q11</f>
        <v>H</v>
      </c>
      <c r="AA11" s="0" t="str">
        <f aca="false">R11</f>
        <v>H</v>
      </c>
      <c r="AB11" s="0" t="str">
        <f aca="false">S11</f>
        <v>H</v>
      </c>
      <c r="AC11" s="0" t="str">
        <f aca="false">T11</f>
        <v>H</v>
      </c>
      <c r="AD11" s="0" t="str">
        <f aca="false">U11</f>
        <v>F</v>
      </c>
      <c r="AE11" s="0" t="str">
        <f aca="false">V11</f>
        <v>F</v>
      </c>
      <c r="AF11" s="0" t="str">
        <f aca="false">W11</f>
        <v>F</v>
      </c>
      <c r="AG11" s="0" t="str">
        <f aca="false">X11</f>
        <v>F</v>
      </c>
      <c r="AH11" s="0" t="str">
        <f aca="false">Y11</f>
        <v>F</v>
      </c>
      <c r="AI11" s="0" t="str">
        <f aca="false">Z11</f>
        <v>H</v>
      </c>
      <c r="AJ11" s="0" t="str">
        <f aca="false">AA11</f>
        <v>H</v>
      </c>
      <c r="AK11" s="0" t="str">
        <f aca="false">AB11</f>
        <v>H</v>
      </c>
      <c r="AL11" s="0" t="str">
        <f aca="false">AC11</f>
        <v>H</v>
      </c>
      <c r="AM11" s="0" t="str">
        <f aca="false">AD11</f>
        <v>F</v>
      </c>
      <c r="AN11" s="0" t="str">
        <f aca="false">AE11</f>
        <v>F</v>
      </c>
      <c r="AO11" s="0" t="str">
        <f aca="false">AF11</f>
        <v>F</v>
      </c>
      <c r="AP11" s="0" t="str">
        <f aca="false">AG11</f>
        <v>F</v>
      </c>
      <c r="AQ11" s="0" t="str">
        <f aca="false">AH11</f>
        <v>F</v>
      </c>
      <c r="AR11" s="0" t="str">
        <f aca="false">AI11</f>
        <v>H</v>
      </c>
      <c r="AS11" s="0" t="str">
        <f aca="false">AJ11</f>
        <v>H</v>
      </c>
      <c r="AT11" s="0" t="str">
        <f aca="false">AK11</f>
        <v>H</v>
      </c>
      <c r="AU11" s="0" t="str">
        <f aca="false">AL11</f>
        <v>H</v>
      </c>
      <c r="AV11" s="0" t="str">
        <f aca="false">AM11</f>
        <v>F</v>
      </c>
      <c r="AW11" s="0" t="str">
        <f aca="false">AN11</f>
        <v>F</v>
      </c>
      <c r="AX11" s="0" t="str">
        <f aca="false">AO11</f>
        <v>F</v>
      </c>
      <c r="AY11" s="0" t="str">
        <f aca="false">AP11</f>
        <v>F</v>
      </c>
      <c r="AZ11" s="0" t="str">
        <f aca="false">AQ11</f>
        <v>F</v>
      </c>
      <c r="BA11" s="0" t="str">
        <f aca="false">AR11</f>
        <v>H</v>
      </c>
      <c r="BB11" s="0" t="str">
        <f aca="false">AS11</f>
        <v>H</v>
      </c>
      <c r="BC11" s="0" t="str">
        <f aca="false">AT11</f>
        <v>H</v>
      </c>
      <c r="BD11" s="0" t="str">
        <f aca="false">AU11</f>
        <v>H</v>
      </c>
      <c r="BE11" s="0" t="str">
        <f aca="false">AV11</f>
        <v>F</v>
      </c>
      <c r="BF11" s="0" t="str">
        <f aca="false">AW11</f>
        <v>F</v>
      </c>
      <c r="BG11" s="0" t="str">
        <f aca="false">AX11</f>
        <v>F</v>
      </c>
      <c r="BH11" s="0" t="str">
        <f aca="false">AY11</f>
        <v>F</v>
      </c>
      <c r="BI11" s="0" t="str">
        <f aca="false">AZ11</f>
        <v>F</v>
      </c>
      <c r="BJ11" s="0" t="str">
        <f aca="false">BA11</f>
        <v>H</v>
      </c>
      <c r="BK11" s="0" t="str">
        <f aca="false">BB11</f>
        <v>H</v>
      </c>
      <c r="BL11" s="0" t="str">
        <f aca="false">BC11</f>
        <v>H</v>
      </c>
      <c r="BM11" s="0" t="str">
        <f aca="false">BD11</f>
        <v>H</v>
      </c>
      <c r="BN11" s="0" t="str">
        <f aca="false">BE11</f>
        <v>F</v>
      </c>
      <c r="BO11" s="0" t="str">
        <f aca="false">BF11</f>
        <v>F</v>
      </c>
      <c r="BP11" s="0" t="str">
        <f aca="false">BG11</f>
        <v>F</v>
      </c>
      <c r="BQ11" s="0" t="str">
        <f aca="false">BH11</f>
        <v>F</v>
      </c>
      <c r="BR11" s="0" t="str">
        <f aca="false">BI11</f>
        <v>F</v>
      </c>
      <c r="BS11" s="0" t="str">
        <f aca="false">BJ11</f>
        <v>H</v>
      </c>
      <c r="BT11" s="0" t="str">
        <f aca="false">BK11</f>
        <v>H</v>
      </c>
      <c r="BU11" s="0" t="str">
        <f aca="false">BL11</f>
        <v>H</v>
      </c>
      <c r="BV11" s="0" t="str">
        <f aca="false">BM11</f>
        <v>H</v>
      </c>
      <c r="BW11" s="0" t="str">
        <f aca="false">BN11</f>
        <v>F</v>
      </c>
      <c r="BX11" s="0" t="str">
        <f aca="false">BO11</f>
        <v>F</v>
      </c>
      <c r="BY11" s="0" t="str">
        <f aca="false">BP11</f>
        <v>F</v>
      </c>
      <c r="BZ11" s="0" t="str">
        <f aca="false">BQ11</f>
        <v>F</v>
      </c>
      <c r="CA11" s="0" t="str">
        <f aca="false">BR11</f>
        <v>F</v>
      </c>
      <c r="CB11" s="0" t="str">
        <f aca="false">BS11</f>
        <v>H</v>
      </c>
      <c r="CC11" s="0" t="str">
        <f aca="false">BT11</f>
        <v>H</v>
      </c>
      <c r="CD11" s="0" t="str">
        <f aca="false">BU11</f>
        <v>H</v>
      </c>
      <c r="CE11" s="0" t="str">
        <f aca="false">BV11</f>
        <v>H</v>
      </c>
      <c r="CF11" s="0" t="str">
        <f aca="false">BW11</f>
        <v>F</v>
      </c>
      <c r="CG11" s="0" t="str">
        <f aca="false">BX11</f>
        <v>F</v>
      </c>
      <c r="CH11" s="0" t="str">
        <f aca="false">BY11</f>
        <v>F</v>
      </c>
      <c r="CI11" s="0" t="str">
        <f aca="false">BZ11</f>
        <v>F</v>
      </c>
      <c r="CJ11" s="0" t="str">
        <f aca="false">CA11</f>
        <v>F</v>
      </c>
      <c r="CK11" s="0" t="str">
        <f aca="false">CB11</f>
        <v>H</v>
      </c>
      <c r="CL11" s="0" t="str">
        <f aca="false">CC11</f>
        <v>H</v>
      </c>
      <c r="CM11" s="0" t="str">
        <f aca="false">CD11</f>
        <v>H</v>
      </c>
      <c r="CN11" s="0" t="str">
        <f aca="false">CE11</f>
        <v>H</v>
      </c>
      <c r="CO11" s="0" t="str">
        <f aca="false">CF11</f>
        <v>F</v>
      </c>
      <c r="CP11" s="0" t="str">
        <f aca="false">CG11</f>
        <v>F</v>
      </c>
      <c r="CQ11" s="0" t="str">
        <f aca="false">CH11</f>
        <v>F</v>
      </c>
      <c r="CR11" s="0" t="str">
        <f aca="false">CI11</f>
        <v>F</v>
      </c>
      <c r="CS11" s="0" t="str">
        <f aca="false">CJ11</f>
        <v>F</v>
      </c>
      <c r="CT11" s="0" t="str">
        <f aca="false">CK11</f>
        <v>H</v>
      </c>
      <c r="CU11" s="0" t="str">
        <f aca="false">CL11</f>
        <v>H</v>
      </c>
      <c r="CV11" s="0" t="str">
        <f aca="false">CM11</f>
        <v>H</v>
      </c>
      <c r="CW11" s="0" t="str">
        <f aca="false">CN11</f>
        <v>H</v>
      </c>
      <c r="CX11" s="0" t="str">
        <f aca="false">CO11</f>
        <v>F</v>
      </c>
      <c r="CY11" s="0" t="str">
        <f aca="false">CP11</f>
        <v>F</v>
      </c>
      <c r="CZ11" s="0" t="str">
        <f aca="false">CQ11</f>
        <v>F</v>
      </c>
      <c r="DA11" s="0" t="str">
        <f aca="false">CR11</f>
        <v>F</v>
      </c>
      <c r="DB11" s="0" t="str">
        <f aca="false">CS11</f>
        <v>F</v>
      </c>
      <c r="DC11" s="0" t="str">
        <f aca="false">CT11</f>
        <v>H</v>
      </c>
      <c r="DD11" s="0" t="str">
        <f aca="false">CU11</f>
        <v>H</v>
      </c>
      <c r="DE11" s="0" t="str">
        <f aca="false">CV11</f>
        <v>H</v>
      </c>
      <c r="DF11" s="0" t="str">
        <f aca="false">CW11</f>
        <v>H</v>
      </c>
      <c r="DG11" s="0" t="str">
        <f aca="false">CX11</f>
        <v>F</v>
      </c>
      <c r="DH11" s="0" t="str">
        <f aca="false">CY11</f>
        <v>F</v>
      </c>
      <c r="DI11" s="0" t="str">
        <f aca="false">CZ11</f>
        <v>F</v>
      </c>
      <c r="DJ11" s="0" t="str">
        <f aca="false">DA11</f>
        <v>F</v>
      </c>
      <c r="DK11" s="0" t="str">
        <f aca="false">DB11</f>
        <v>F</v>
      </c>
      <c r="DL11" s="0" t="str">
        <f aca="false">DC11</f>
        <v>H</v>
      </c>
      <c r="DM11" s="0" t="str">
        <f aca="false">DD11</f>
        <v>H</v>
      </c>
      <c r="DN11" s="0" t="str">
        <f aca="false">DE11</f>
        <v>H</v>
      </c>
      <c r="DO11" s="0" t="str">
        <f aca="false">DF11</f>
        <v>H</v>
      </c>
      <c r="DP11" s="0" t="str">
        <f aca="false">DG11</f>
        <v>F</v>
      </c>
      <c r="DQ11" s="0" t="str">
        <f aca="false">DH11</f>
        <v>F</v>
      </c>
      <c r="DR11" s="0" t="str">
        <f aca="false">DI11</f>
        <v>F</v>
      </c>
      <c r="DS11" s="0" t="str">
        <f aca="false">DJ11</f>
        <v>F</v>
      </c>
      <c r="DT11" s="0" t="str">
        <f aca="false">DK11</f>
        <v>F</v>
      </c>
      <c r="DU11" s="0" t="str">
        <f aca="false">DL11</f>
        <v>H</v>
      </c>
      <c r="DV11" s="0" t="str">
        <f aca="false">DM11</f>
        <v>H</v>
      </c>
      <c r="DW11" s="0" t="str">
        <f aca="false">DN11</f>
        <v>H</v>
      </c>
      <c r="DX11" s="0" t="str">
        <f aca="false">DO11</f>
        <v>H</v>
      </c>
      <c r="DY11" s="0" t="str">
        <f aca="false">DP11</f>
        <v>F</v>
      </c>
      <c r="DZ11" s="0" t="str">
        <f aca="false">DQ11</f>
        <v>F</v>
      </c>
      <c r="EA11" s="0" t="str">
        <f aca="false">DR11</f>
        <v>F</v>
      </c>
      <c r="EB11" s="0" t="str">
        <f aca="false">DS11</f>
        <v>F</v>
      </c>
      <c r="EC11" s="0" t="str">
        <f aca="false">DT11</f>
        <v>F</v>
      </c>
      <c r="ED11" s="0" t="str">
        <f aca="false">DU11</f>
        <v>H</v>
      </c>
      <c r="EE11" s="0" t="str">
        <f aca="false">DV11</f>
        <v>H</v>
      </c>
      <c r="EF11" s="0" t="str">
        <f aca="false">DW11</f>
        <v>H</v>
      </c>
      <c r="EG11" s="0" t="str">
        <f aca="false">DX11</f>
        <v>H</v>
      </c>
      <c r="EH11" s="0" t="str">
        <f aca="false">DY11</f>
        <v>F</v>
      </c>
      <c r="EI11" s="0" t="str">
        <f aca="false">DZ11</f>
        <v>F</v>
      </c>
      <c r="EJ11" s="0" t="str">
        <f aca="false">EA11</f>
        <v>F</v>
      </c>
      <c r="EK11" s="0" t="str">
        <f aca="false">EB11</f>
        <v>F</v>
      </c>
      <c r="EL11" s="0" t="str">
        <f aca="false">EC11</f>
        <v>F</v>
      </c>
      <c r="EM11" s="0" t="str">
        <f aca="false">ED11</f>
        <v>H</v>
      </c>
      <c r="EN11" s="0" t="str">
        <f aca="false">EE11</f>
        <v>H</v>
      </c>
      <c r="EO11" s="0" t="str">
        <f aca="false">EF11</f>
        <v>H</v>
      </c>
      <c r="EP11" s="0" t="str">
        <f aca="false">EG11</f>
        <v>H</v>
      </c>
      <c r="EQ11" s="0" t="str">
        <f aca="false">EH11</f>
        <v>F</v>
      </c>
      <c r="ER11" s="0" t="str">
        <f aca="false">EI11</f>
        <v>F</v>
      </c>
      <c r="ES11" s="0" t="str">
        <f aca="false">EJ11</f>
        <v>F</v>
      </c>
      <c r="ET11" s="0" t="str">
        <f aca="false">EK11</f>
        <v>F</v>
      </c>
      <c r="EU11" s="0" t="str">
        <f aca="false">EL11</f>
        <v>F</v>
      </c>
      <c r="EV11" s="0" t="str">
        <f aca="false">EM11</f>
        <v>H</v>
      </c>
      <c r="EW11" s="0" t="str">
        <f aca="false">EN11</f>
        <v>H</v>
      </c>
      <c r="EX11" s="0" t="str">
        <f aca="false">EO11</f>
        <v>H</v>
      </c>
      <c r="EY11" s="0" t="str">
        <f aca="false">EP11</f>
        <v>H</v>
      </c>
      <c r="EZ11" s="0" t="str">
        <f aca="false">EQ11</f>
        <v>F</v>
      </c>
      <c r="FA11" s="0" t="str">
        <f aca="false">ER11</f>
        <v>F</v>
      </c>
      <c r="FB11" s="0" t="str">
        <f aca="false">ES11</f>
        <v>F</v>
      </c>
      <c r="FC11" s="0" t="str">
        <f aca="false">ET11</f>
        <v>F</v>
      </c>
      <c r="FD11" s="0" t="str">
        <f aca="false">EU11</f>
        <v>F</v>
      </c>
      <c r="FE11" s="0" t="str">
        <f aca="false">EV11</f>
        <v>H</v>
      </c>
      <c r="FF11" s="0" t="str">
        <f aca="false">EW11</f>
        <v>H</v>
      </c>
      <c r="FG11" s="0" t="str">
        <f aca="false">EX11</f>
        <v>H</v>
      </c>
      <c r="FH11" s="0" t="str">
        <f aca="false">EY11</f>
        <v>H</v>
      </c>
      <c r="FI11" s="0" t="str">
        <f aca="false">EZ11</f>
        <v>F</v>
      </c>
      <c r="FJ11" s="0" t="str">
        <f aca="false">FA11</f>
        <v>F</v>
      </c>
      <c r="FK11" s="0" t="str">
        <f aca="false">FB11</f>
        <v>F</v>
      </c>
      <c r="FL11" s="0" t="str">
        <f aca="false">FC11</f>
        <v>F</v>
      </c>
      <c r="FM11" s="0" t="str">
        <f aca="false">FD11</f>
        <v>F</v>
      </c>
      <c r="FN11" s="0" t="str">
        <f aca="false">FE11</f>
        <v>H</v>
      </c>
      <c r="FO11" s="0" t="str">
        <f aca="false">FF11</f>
        <v>H</v>
      </c>
      <c r="FP11" s="0" t="str">
        <f aca="false">FG11</f>
        <v>H</v>
      </c>
      <c r="FQ11" s="0" t="str">
        <f aca="false">FH11</f>
        <v>H</v>
      </c>
      <c r="FR11" s="0" t="str">
        <f aca="false">FI11</f>
        <v>F</v>
      </c>
      <c r="FS11" s="0" t="str">
        <f aca="false">FJ11</f>
        <v>F</v>
      </c>
      <c r="FT11" s="0" t="str">
        <f aca="false">FK11</f>
        <v>F</v>
      </c>
      <c r="FU11" s="0" t="str">
        <f aca="false">FL11</f>
        <v>F</v>
      </c>
      <c r="FV11" s="0" t="str">
        <f aca="false">FM11</f>
        <v>F</v>
      </c>
      <c r="FW11" s="0" t="str">
        <f aca="false">FN11</f>
        <v>H</v>
      </c>
      <c r="FX11" s="0" t="str">
        <f aca="false">FO11</f>
        <v>H</v>
      </c>
      <c r="FY11" s="0" t="str">
        <f aca="false">FP11</f>
        <v>H</v>
      </c>
      <c r="FZ11" s="0" t="str">
        <f aca="false">FQ11</f>
        <v>H</v>
      </c>
      <c r="GA11" s="0" t="str">
        <f aca="false">FR11</f>
        <v>F</v>
      </c>
      <c r="GB11" s="0" t="str">
        <f aca="false">FS11</f>
        <v>F</v>
      </c>
      <c r="GC11" s="0" t="str">
        <f aca="false">FT11</f>
        <v>F</v>
      </c>
      <c r="GD11" s="0" t="str">
        <f aca="false">FU11</f>
        <v>F</v>
      </c>
      <c r="GE11" s="0" t="str">
        <f aca="false">FV11</f>
        <v>F</v>
      </c>
      <c r="GF11" s="0" t="str">
        <f aca="false">FW11</f>
        <v>H</v>
      </c>
      <c r="GG11" s="0" t="str">
        <f aca="false">FX11</f>
        <v>H</v>
      </c>
      <c r="GH11" s="0" t="str">
        <f aca="false">FY11</f>
        <v>H</v>
      </c>
      <c r="GI11" s="0" t="str">
        <f aca="false">FZ11</f>
        <v>H</v>
      </c>
      <c r="GJ11" s="0" t="str">
        <f aca="false">GA11</f>
        <v>F</v>
      </c>
      <c r="GK11" s="0" t="str">
        <f aca="false">GB11</f>
        <v>F</v>
      </c>
      <c r="GL11" s="0" t="str">
        <f aca="false">GC11</f>
        <v>F</v>
      </c>
      <c r="GM11" s="0" t="str">
        <f aca="false">GD11</f>
        <v>F</v>
      </c>
      <c r="GN11" s="0" t="str">
        <f aca="false">GE11</f>
        <v>F</v>
      </c>
      <c r="GO11" s="0" t="str">
        <f aca="false">GF11</f>
        <v>H</v>
      </c>
      <c r="GP11" s="0" t="str">
        <f aca="false">GG11</f>
        <v>H</v>
      </c>
      <c r="GQ11" s="0" t="str">
        <f aca="false">GH11</f>
        <v>H</v>
      </c>
      <c r="GR11" s="0" t="str">
        <f aca="false">GI11</f>
        <v>H</v>
      </c>
      <c r="GS11" s="0" t="str">
        <f aca="false">GJ11</f>
        <v>F</v>
      </c>
      <c r="GT11" s="0" t="str">
        <f aca="false">GK11</f>
        <v>F</v>
      </c>
      <c r="GU11" s="0" t="str">
        <f aca="false">GL11</f>
        <v>F</v>
      </c>
      <c r="GV11" s="0" t="str">
        <f aca="false">GM11</f>
        <v>F</v>
      </c>
      <c r="GW11" s="0" t="str">
        <f aca="false">GN11</f>
        <v>F</v>
      </c>
      <c r="GX11" s="0" t="str">
        <f aca="false">GO11</f>
        <v>H</v>
      </c>
      <c r="GY11" s="0" t="str">
        <f aca="false">GP11</f>
        <v>H</v>
      </c>
      <c r="GZ11" s="0" t="str">
        <f aca="false">GQ11</f>
        <v>H</v>
      </c>
      <c r="HA11" s="0" t="str">
        <f aca="false">GR11</f>
        <v>H</v>
      </c>
      <c r="HB11" s="0" t="str">
        <f aca="false">GS11</f>
        <v>F</v>
      </c>
      <c r="HC11" s="0" t="str">
        <f aca="false">GT11</f>
        <v>F</v>
      </c>
      <c r="HD11" s="0" t="str">
        <f aca="false">GU11</f>
        <v>F</v>
      </c>
      <c r="HE11" s="0" t="str">
        <f aca="false">GV11</f>
        <v>F</v>
      </c>
      <c r="HF11" s="0" t="str">
        <f aca="false">GW11</f>
        <v>F</v>
      </c>
      <c r="HG11" s="0" t="str">
        <f aca="false">GX11</f>
        <v>H</v>
      </c>
      <c r="HH11" s="0" t="str">
        <f aca="false">GY11</f>
        <v>H</v>
      </c>
      <c r="HI11" s="0" t="str">
        <f aca="false">GZ11</f>
        <v>H</v>
      </c>
      <c r="HJ11" s="0" t="str">
        <f aca="false">HA11</f>
        <v>H</v>
      </c>
      <c r="HK11" s="0" t="str">
        <f aca="false">HB11</f>
        <v>F</v>
      </c>
      <c r="HL11" s="0" t="str">
        <f aca="false">HC11</f>
        <v>F</v>
      </c>
      <c r="HM11" s="0" t="str">
        <f aca="false">HD11</f>
        <v>F</v>
      </c>
      <c r="HN11" s="0" t="str">
        <f aca="false">HE11</f>
        <v>F</v>
      </c>
      <c r="HO11" s="0" t="str">
        <f aca="false">HF11</f>
        <v>F</v>
      </c>
      <c r="HP11" s="0" t="str">
        <f aca="false">HG11</f>
        <v>H</v>
      </c>
      <c r="HQ11" s="0" t="str">
        <f aca="false">HH11</f>
        <v>H</v>
      </c>
      <c r="HR11" s="0" t="str">
        <f aca="false">HI11</f>
        <v>H</v>
      </c>
      <c r="HS11" s="0" t="str">
        <f aca="false">HJ11</f>
        <v>H</v>
      </c>
      <c r="HT11" s="0" t="str">
        <f aca="false">HK11</f>
        <v>F</v>
      </c>
      <c r="HU11" s="0" t="str">
        <f aca="false">HL11</f>
        <v>F</v>
      </c>
      <c r="HV11" s="0" t="str">
        <f aca="false">HM11</f>
        <v>F</v>
      </c>
      <c r="HW11" s="0" t="str">
        <f aca="false">HN11</f>
        <v>F</v>
      </c>
      <c r="HX11" s="0" t="str">
        <f aca="false">HO11</f>
        <v>F</v>
      </c>
      <c r="HY11" s="0" t="str">
        <f aca="false">HP11</f>
        <v>H</v>
      </c>
      <c r="HZ11" s="0" t="str">
        <f aca="false">HQ11</f>
        <v>H</v>
      </c>
      <c r="IA11" s="0" t="str">
        <f aca="false">HR11</f>
        <v>H</v>
      </c>
      <c r="IB11" s="0" t="str">
        <f aca="false">HS11</f>
        <v>H</v>
      </c>
      <c r="IC11" s="0" t="str">
        <f aca="false">HT11</f>
        <v>F</v>
      </c>
      <c r="ID11" s="0" t="str">
        <f aca="false">HU11</f>
        <v>F</v>
      </c>
      <c r="IE11" s="0" t="str">
        <f aca="false">HV11</f>
        <v>F</v>
      </c>
      <c r="IF11" s="0" t="str">
        <f aca="false">HW11</f>
        <v>F</v>
      </c>
      <c r="IG11" s="0" t="str">
        <f aca="false">HX11</f>
        <v>F</v>
      </c>
      <c r="IH11" s="0" t="str">
        <f aca="false">HY11</f>
        <v>H</v>
      </c>
      <c r="II11" s="0" t="str">
        <f aca="false">HZ11</f>
        <v>H</v>
      </c>
      <c r="IJ11" s="0" t="str">
        <f aca="false">IA11</f>
        <v>H</v>
      </c>
      <c r="IK11" s="0" t="str">
        <f aca="false">IB11</f>
        <v>H</v>
      </c>
      <c r="IL11" s="0" t="str">
        <f aca="false">IC11</f>
        <v>F</v>
      </c>
      <c r="IM11" s="0" t="str">
        <f aca="false">ID11</f>
        <v>F</v>
      </c>
      <c r="IN11" s="0" t="str">
        <f aca="false">IE11</f>
        <v>F</v>
      </c>
      <c r="IO11" s="0" t="str">
        <f aca="false">IF11</f>
        <v>F</v>
      </c>
      <c r="IP11" s="0" t="str">
        <f aca="false">IG11</f>
        <v>F</v>
      </c>
      <c r="IQ11" s="0" t="str">
        <f aca="false">IH11</f>
        <v>H</v>
      </c>
      <c r="IR11" s="0" t="str">
        <f aca="false">II11</f>
        <v>H</v>
      </c>
      <c r="IS11" s="0" t="str">
        <f aca="false">IJ11</f>
        <v>H</v>
      </c>
      <c r="IT11" s="0" t="str">
        <f aca="false">IK11</f>
        <v>H</v>
      </c>
      <c r="IU11" s="0" t="str">
        <f aca="false">IL11</f>
        <v>F</v>
      </c>
      <c r="IV11" s="0" t="str">
        <f aca="false">IM11</f>
        <v>F</v>
      </c>
      <c r="IW11" s="0" t="str">
        <f aca="false">IN11</f>
        <v>F</v>
      </c>
      <c r="IX11" s="0" t="str">
        <f aca="false">IO11</f>
        <v>F</v>
      </c>
      <c r="IY11" s="0" t="str">
        <f aca="false">IP11</f>
        <v>F</v>
      </c>
      <c r="IZ11" s="0" t="str">
        <f aca="false">IQ11</f>
        <v>H</v>
      </c>
      <c r="JA11" s="0" t="str">
        <f aca="false">IR11</f>
        <v>H</v>
      </c>
      <c r="JB11" s="0" t="str">
        <f aca="false">IS11</f>
        <v>H</v>
      </c>
      <c r="JC11" s="0" t="str">
        <f aca="false">IT11</f>
        <v>H</v>
      </c>
    </row>
    <row r="12" customFormat="false" ht="12.75" hidden="true" customHeight="false" outlineLevel="0" collapsed="false">
      <c r="C12" s="87"/>
      <c r="D12" s="87"/>
      <c r="E12" s="87"/>
      <c r="F12" s="87"/>
      <c r="G12" s="87"/>
      <c r="H12" s="87"/>
      <c r="I12" s="87"/>
      <c r="J12" s="87"/>
      <c r="K12" s="87"/>
    </row>
    <row r="13" customFormat="false" ht="12.75" hidden="true" customHeight="false" outlineLevel="0" collapsed="false"/>
    <row r="14" customFormat="false" ht="12.75" hidden="true" customHeight="false" outlineLevel="0" collapsed="false">
      <c r="A14" s="0" t="s">
        <v>603</v>
      </c>
      <c r="B14" s="87" t="s">
        <v>604</v>
      </c>
    </row>
    <row r="15" customFormat="false" ht="12.75" hidden="true" customHeight="false" outlineLevel="0" collapsed="false">
      <c r="A15" s="87" t="s">
        <v>605</v>
      </c>
      <c r="B15" s="87" t="n">
        <v>407</v>
      </c>
      <c r="C15" s="87" t="str">
        <f aca="false">"$"&amp;C$11&amp;"$"&amp;$B15</f>
        <v>$F$407</v>
      </c>
      <c r="D15" s="87" t="str">
        <f aca="false">"$"&amp;D$11&amp;"$"&amp;$B15</f>
        <v>$F$407</v>
      </c>
      <c r="E15" s="87" t="str">
        <f aca="false">"$"&amp;E$11&amp;"$"&amp;$B15</f>
        <v>$F$407</v>
      </c>
      <c r="F15" s="87" t="str">
        <f aca="false">"$"&amp;F$11&amp;"$"&amp;$B15</f>
        <v>$F$407</v>
      </c>
      <c r="G15" s="87" t="str">
        <f aca="false">"$"&amp;G$11&amp;"$"&amp;$B15</f>
        <v>$F$407</v>
      </c>
      <c r="H15" s="87" t="str">
        <f aca="false">"$"&amp;H$11&amp;"$"&amp;$B15</f>
        <v>$H$407</v>
      </c>
      <c r="I15" s="87" t="str">
        <f aca="false">"$"&amp;I$11&amp;"$"&amp;$B15</f>
        <v>$H$407</v>
      </c>
      <c r="J15" s="87" t="str">
        <f aca="false">"$"&amp;J$11&amp;"$"&amp;$B15</f>
        <v>$H$407</v>
      </c>
      <c r="K15" s="87" t="str">
        <f aca="false">"$"&amp;K$11&amp;"$"&amp;$B15</f>
        <v>$H$407</v>
      </c>
      <c r="L15" s="87" t="str">
        <f aca="false">"$"&amp;L$11&amp;"$"&amp;$B15</f>
        <v>$F$407</v>
      </c>
      <c r="M15" s="87" t="str">
        <f aca="false">"$"&amp;M$11&amp;"$"&amp;$B15</f>
        <v>$F$407</v>
      </c>
      <c r="N15" s="87" t="str">
        <f aca="false">"$"&amp;N$11&amp;"$"&amp;$B15</f>
        <v>$F$407</v>
      </c>
      <c r="O15" s="87" t="str">
        <f aca="false">"$"&amp;O$11&amp;"$"&amp;$B15</f>
        <v>$F$407</v>
      </c>
      <c r="P15" s="87" t="str">
        <f aca="false">"$"&amp;P$11&amp;"$"&amp;$B15</f>
        <v>$F$407</v>
      </c>
      <c r="Q15" s="87" t="str">
        <f aca="false">"$"&amp;Q$11&amp;"$"&amp;$B15</f>
        <v>$H$407</v>
      </c>
      <c r="R15" s="87" t="str">
        <f aca="false">"$"&amp;R$11&amp;"$"&amp;$B15</f>
        <v>$H$407</v>
      </c>
      <c r="S15" s="87" t="str">
        <f aca="false">"$"&amp;S$11&amp;"$"&amp;$B15</f>
        <v>$H$407</v>
      </c>
      <c r="T15" s="87" t="str">
        <f aca="false">"$"&amp;T$11&amp;"$"&amp;$B15</f>
        <v>$H$407</v>
      </c>
      <c r="U15" s="87" t="str">
        <f aca="false">"$"&amp;U$11&amp;"$"&amp;$B15</f>
        <v>$F$407</v>
      </c>
      <c r="V15" s="87" t="str">
        <f aca="false">"$"&amp;V$11&amp;"$"&amp;$B15</f>
        <v>$F$407</v>
      </c>
      <c r="W15" s="87" t="str">
        <f aca="false">"$"&amp;W$11&amp;"$"&amp;$B15</f>
        <v>$F$407</v>
      </c>
      <c r="X15" s="87" t="str">
        <f aca="false">"$"&amp;X$11&amp;"$"&amp;$B15</f>
        <v>$F$407</v>
      </c>
      <c r="Y15" s="87" t="str">
        <f aca="false">"$"&amp;Y$11&amp;"$"&amp;$B15</f>
        <v>$F$407</v>
      </c>
      <c r="Z15" s="87" t="str">
        <f aca="false">"$"&amp;Z$11&amp;"$"&amp;$B15</f>
        <v>$H$407</v>
      </c>
      <c r="AA15" s="87" t="str">
        <f aca="false">"$"&amp;AA$11&amp;"$"&amp;$B15</f>
        <v>$H$407</v>
      </c>
      <c r="AB15" s="87" t="str">
        <f aca="false">"$"&amp;AB$11&amp;"$"&amp;$B15</f>
        <v>$H$407</v>
      </c>
      <c r="AC15" s="87" t="str">
        <f aca="false">"$"&amp;AC$11&amp;"$"&amp;$B15</f>
        <v>$H$407</v>
      </c>
      <c r="AD15" s="87" t="str">
        <f aca="false">"$"&amp;AD$11&amp;"$"&amp;$B15</f>
        <v>$F$407</v>
      </c>
      <c r="AE15" s="87" t="str">
        <f aca="false">"$"&amp;AE$11&amp;"$"&amp;$B15</f>
        <v>$F$407</v>
      </c>
      <c r="AF15" s="87" t="str">
        <f aca="false">"$"&amp;AF$11&amp;"$"&amp;$B15</f>
        <v>$F$407</v>
      </c>
      <c r="AG15" s="87" t="str">
        <f aca="false">"$"&amp;AG$11&amp;"$"&amp;$B15</f>
        <v>$F$407</v>
      </c>
      <c r="AH15" s="87" t="str">
        <f aca="false">"$"&amp;AH$11&amp;"$"&amp;$B15</f>
        <v>$F$407</v>
      </c>
      <c r="AI15" s="87" t="str">
        <f aca="false">"$"&amp;AI$11&amp;"$"&amp;$B15</f>
        <v>$H$407</v>
      </c>
      <c r="AJ15" s="87" t="str">
        <f aca="false">"$"&amp;AJ$11&amp;"$"&amp;$B15</f>
        <v>$H$407</v>
      </c>
      <c r="AK15" s="87" t="str">
        <f aca="false">"$"&amp;AK$11&amp;"$"&amp;$B15</f>
        <v>$H$407</v>
      </c>
      <c r="AL15" s="87" t="str">
        <f aca="false">"$"&amp;AL$11&amp;"$"&amp;$B15</f>
        <v>$H$407</v>
      </c>
      <c r="AM15" s="87" t="str">
        <f aca="false">"$"&amp;AM$11&amp;"$"&amp;$B15</f>
        <v>$F$407</v>
      </c>
      <c r="AN15" s="87" t="str">
        <f aca="false">"$"&amp;AN$11&amp;"$"&amp;$B15</f>
        <v>$F$407</v>
      </c>
      <c r="AO15" s="87" t="str">
        <f aca="false">"$"&amp;AO$11&amp;"$"&amp;$B15</f>
        <v>$F$407</v>
      </c>
      <c r="AP15" s="87" t="str">
        <f aca="false">"$"&amp;AP$11&amp;"$"&amp;$B15</f>
        <v>$F$407</v>
      </c>
      <c r="AQ15" s="87" t="str">
        <f aca="false">"$"&amp;AQ$11&amp;"$"&amp;$B15</f>
        <v>$F$407</v>
      </c>
      <c r="AR15" s="87" t="str">
        <f aca="false">"$"&amp;AR$11&amp;"$"&amp;$B15</f>
        <v>$H$407</v>
      </c>
      <c r="AS15" s="87" t="str">
        <f aca="false">"$"&amp;AS$11&amp;"$"&amp;$B15</f>
        <v>$H$407</v>
      </c>
      <c r="AT15" s="87" t="str">
        <f aca="false">"$"&amp;AT$11&amp;"$"&amp;$B15</f>
        <v>$H$407</v>
      </c>
      <c r="AU15" s="87" t="str">
        <f aca="false">"$"&amp;AU$11&amp;"$"&amp;$B15</f>
        <v>$H$407</v>
      </c>
      <c r="AV15" s="87" t="str">
        <f aca="false">"$"&amp;AV$11&amp;"$"&amp;$B15</f>
        <v>$F$407</v>
      </c>
      <c r="AW15" s="87" t="str">
        <f aca="false">"$"&amp;AW$11&amp;"$"&amp;$B15</f>
        <v>$F$407</v>
      </c>
      <c r="AX15" s="87" t="str">
        <f aca="false">"$"&amp;AX$11&amp;"$"&amp;$B15</f>
        <v>$F$407</v>
      </c>
      <c r="AY15" s="87" t="str">
        <f aca="false">"$"&amp;AY$11&amp;"$"&amp;$B15</f>
        <v>$F$407</v>
      </c>
      <c r="AZ15" s="87" t="str">
        <f aca="false">"$"&amp;AZ$11&amp;"$"&amp;$B15</f>
        <v>$F$407</v>
      </c>
      <c r="BA15" s="87" t="str">
        <f aca="false">"$"&amp;BA$11&amp;"$"&amp;$B15</f>
        <v>$H$407</v>
      </c>
      <c r="BB15" s="87" t="str">
        <f aca="false">"$"&amp;BB$11&amp;"$"&amp;$B15</f>
        <v>$H$407</v>
      </c>
      <c r="BC15" s="87" t="str">
        <f aca="false">"$"&amp;BC$11&amp;"$"&amp;$B15</f>
        <v>$H$407</v>
      </c>
      <c r="BD15" s="87" t="str">
        <f aca="false">"$"&amp;BD$11&amp;"$"&amp;$B15</f>
        <v>$H$407</v>
      </c>
      <c r="BE15" s="87" t="str">
        <f aca="false">"$"&amp;BE$11&amp;"$"&amp;$B15</f>
        <v>$F$407</v>
      </c>
      <c r="BF15" s="87" t="str">
        <f aca="false">"$"&amp;BF$11&amp;"$"&amp;$B15</f>
        <v>$F$407</v>
      </c>
      <c r="BG15" s="87" t="str">
        <f aca="false">"$"&amp;BG$11&amp;"$"&amp;$B15</f>
        <v>$F$407</v>
      </c>
      <c r="BH15" s="87" t="str">
        <f aca="false">"$"&amp;BH$11&amp;"$"&amp;$B15</f>
        <v>$F$407</v>
      </c>
      <c r="BI15" s="87" t="str">
        <f aca="false">"$"&amp;BI$11&amp;"$"&amp;$B15</f>
        <v>$F$407</v>
      </c>
      <c r="BJ15" s="87" t="str">
        <f aca="false">"$"&amp;BJ$11&amp;"$"&amp;$B15</f>
        <v>$H$407</v>
      </c>
      <c r="BK15" s="87" t="str">
        <f aca="false">"$"&amp;BK$11&amp;"$"&amp;$B15</f>
        <v>$H$407</v>
      </c>
      <c r="BL15" s="87" t="str">
        <f aca="false">"$"&amp;BL$11&amp;"$"&amp;$B15</f>
        <v>$H$407</v>
      </c>
      <c r="BM15" s="87" t="str">
        <f aca="false">"$"&amp;BM$11&amp;"$"&amp;$B15</f>
        <v>$H$407</v>
      </c>
      <c r="BN15" s="87" t="str">
        <f aca="false">"$"&amp;BN$11&amp;"$"&amp;$B15</f>
        <v>$F$407</v>
      </c>
      <c r="BO15" s="87" t="str">
        <f aca="false">"$"&amp;BO$11&amp;"$"&amp;$B15</f>
        <v>$F$407</v>
      </c>
      <c r="BP15" s="87" t="str">
        <f aca="false">"$"&amp;BP$11&amp;"$"&amp;$B15</f>
        <v>$F$407</v>
      </c>
      <c r="BQ15" s="87" t="str">
        <f aca="false">"$"&amp;BQ$11&amp;"$"&amp;$B15</f>
        <v>$F$407</v>
      </c>
      <c r="BR15" s="87" t="str">
        <f aca="false">"$"&amp;BR$11&amp;"$"&amp;$B15</f>
        <v>$F$407</v>
      </c>
      <c r="BS15" s="87" t="str">
        <f aca="false">"$"&amp;BS$11&amp;"$"&amp;$B15</f>
        <v>$H$407</v>
      </c>
      <c r="BT15" s="87" t="str">
        <f aca="false">"$"&amp;BT$11&amp;"$"&amp;$B15</f>
        <v>$H$407</v>
      </c>
      <c r="BU15" s="87" t="str">
        <f aca="false">"$"&amp;BU$11&amp;"$"&amp;$B15</f>
        <v>$H$407</v>
      </c>
      <c r="BV15" s="87" t="str">
        <f aca="false">"$"&amp;BV$11&amp;"$"&amp;$B15</f>
        <v>$H$407</v>
      </c>
      <c r="BW15" s="87" t="str">
        <f aca="false">"$"&amp;BW$11&amp;"$"&amp;$B15</f>
        <v>$F$407</v>
      </c>
      <c r="BX15" s="87" t="str">
        <f aca="false">"$"&amp;BX$11&amp;"$"&amp;$B15</f>
        <v>$F$407</v>
      </c>
      <c r="BY15" s="87" t="str">
        <f aca="false">"$"&amp;BY$11&amp;"$"&amp;$B15</f>
        <v>$F$407</v>
      </c>
      <c r="BZ15" s="87" t="str">
        <f aca="false">"$"&amp;BZ$11&amp;"$"&amp;$B15</f>
        <v>$F$407</v>
      </c>
      <c r="CA15" s="87" t="str">
        <f aca="false">"$"&amp;CA$11&amp;"$"&amp;$B15</f>
        <v>$F$407</v>
      </c>
      <c r="CB15" s="87" t="str">
        <f aca="false">"$"&amp;CB$11&amp;"$"&amp;$B15</f>
        <v>$H$407</v>
      </c>
      <c r="CC15" s="87" t="str">
        <f aca="false">"$"&amp;CC$11&amp;"$"&amp;$B15</f>
        <v>$H$407</v>
      </c>
      <c r="CD15" s="87" t="str">
        <f aca="false">"$"&amp;CD$11&amp;"$"&amp;$B15</f>
        <v>$H$407</v>
      </c>
      <c r="CE15" s="87" t="str">
        <f aca="false">"$"&amp;CE$11&amp;"$"&amp;$B15</f>
        <v>$H$407</v>
      </c>
      <c r="CF15" s="87" t="str">
        <f aca="false">"$"&amp;CF$11&amp;"$"&amp;$B15</f>
        <v>$F$407</v>
      </c>
      <c r="CG15" s="87" t="str">
        <f aca="false">"$"&amp;CG$11&amp;"$"&amp;$B15</f>
        <v>$F$407</v>
      </c>
      <c r="CH15" s="87" t="str">
        <f aca="false">"$"&amp;CH$11&amp;"$"&amp;$B15</f>
        <v>$F$407</v>
      </c>
      <c r="CI15" s="87" t="str">
        <f aca="false">"$"&amp;CI$11&amp;"$"&amp;$B15</f>
        <v>$F$407</v>
      </c>
      <c r="CJ15" s="87" t="str">
        <f aca="false">"$"&amp;CJ$11&amp;"$"&amp;$B15</f>
        <v>$F$407</v>
      </c>
      <c r="CK15" s="87" t="str">
        <f aca="false">"$"&amp;CK$11&amp;"$"&amp;$B15</f>
        <v>$H$407</v>
      </c>
      <c r="CL15" s="87" t="str">
        <f aca="false">"$"&amp;CL$11&amp;"$"&amp;$B15</f>
        <v>$H$407</v>
      </c>
      <c r="CM15" s="87" t="str">
        <f aca="false">"$"&amp;CM$11&amp;"$"&amp;$B15</f>
        <v>$H$407</v>
      </c>
      <c r="CN15" s="87" t="str">
        <f aca="false">"$"&amp;CN$11&amp;"$"&amp;$B15</f>
        <v>$H$407</v>
      </c>
      <c r="CO15" s="87" t="str">
        <f aca="false">"$"&amp;CO$11&amp;"$"&amp;$B15</f>
        <v>$F$407</v>
      </c>
      <c r="CP15" s="87" t="str">
        <f aca="false">"$"&amp;CP$11&amp;"$"&amp;$B15</f>
        <v>$F$407</v>
      </c>
      <c r="CQ15" s="87" t="str">
        <f aca="false">"$"&amp;CQ$11&amp;"$"&amp;$B15</f>
        <v>$F$407</v>
      </c>
      <c r="CR15" s="87" t="str">
        <f aca="false">"$"&amp;CR$11&amp;"$"&amp;$B15</f>
        <v>$F$407</v>
      </c>
      <c r="CS15" s="87" t="str">
        <f aca="false">"$"&amp;CS$11&amp;"$"&amp;$B15</f>
        <v>$F$407</v>
      </c>
      <c r="CT15" s="87" t="str">
        <f aca="false">"$"&amp;CT$11&amp;"$"&amp;$B15</f>
        <v>$H$407</v>
      </c>
      <c r="CU15" s="87" t="str">
        <f aca="false">"$"&amp;CU$11&amp;"$"&amp;$B15</f>
        <v>$H$407</v>
      </c>
      <c r="CV15" s="87" t="str">
        <f aca="false">"$"&amp;CV$11&amp;"$"&amp;$B15</f>
        <v>$H$407</v>
      </c>
      <c r="CW15" s="87" t="str">
        <f aca="false">"$"&amp;CW$11&amp;"$"&amp;$B15</f>
        <v>$H$407</v>
      </c>
      <c r="CX15" s="87" t="str">
        <f aca="false">"$"&amp;CX$11&amp;"$"&amp;$B15</f>
        <v>$F$407</v>
      </c>
      <c r="CY15" s="87" t="str">
        <f aca="false">"$"&amp;CY$11&amp;"$"&amp;$B15</f>
        <v>$F$407</v>
      </c>
      <c r="CZ15" s="87" t="str">
        <f aca="false">"$"&amp;CZ$11&amp;"$"&amp;$B15</f>
        <v>$F$407</v>
      </c>
      <c r="DA15" s="87" t="str">
        <f aca="false">"$"&amp;DA$11&amp;"$"&amp;$B15</f>
        <v>$F$407</v>
      </c>
      <c r="DB15" s="87" t="str">
        <f aca="false">"$"&amp;DB$11&amp;"$"&amp;$B15</f>
        <v>$F$407</v>
      </c>
      <c r="DC15" s="87" t="str">
        <f aca="false">"$"&amp;DC$11&amp;"$"&amp;$B15</f>
        <v>$H$407</v>
      </c>
      <c r="DD15" s="87" t="str">
        <f aca="false">"$"&amp;DD$11&amp;"$"&amp;$B15</f>
        <v>$H$407</v>
      </c>
      <c r="DE15" s="87" t="str">
        <f aca="false">"$"&amp;DE$11&amp;"$"&amp;$B15</f>
        <v>$H$407</v>
      </c>
      <c r="DF15" s="87" t="str">
        <f aca="false">"$"&amp;DF$11&amp;"$"&amp;$B15</f>
        <v>$H$407</v>
      </c>
      <c r="DG15" s="87" t="str">
        <f aca="false">"$"&amp;DG$11&amp;"$"&amp;$B15</f>
        <v>$F$407</v>
      </c>
      <c r="DH15" s="87" t="str">
        <f aca="false">"$"&amp;DH$11&amp;"$"&amp;$B15</f>
        <v>$F$407</v>
      </c>
      <c r="DI15" s="87" t="str">
        <f aca="false">"$"&amp;DI$11&amp;"$"&amp;$B15</f>
        <v>$F$407</v>
      </c>
      <c r="DJ15" s="87" t="str">
        <f aca="false">"$"&amp;DJ$11&amp;"$"&amp;$B15</f>
        <v>$F$407</v>
      </c>
      <c r="DK15" s="87" t="str">
        <f aca="false">"$"&amp;DK$11&amp;"$"&amp;$B15</f>
        <v>$F$407</v>
      </c>
      <c r="DL15" s="87" t="str">
        <f aca="false">"$"&amp;DL$11&amp;"$"&amp;$B15</f>
        <v>$H$407</v>
      </c>
      <c r="DM15" s="87" t="str">
        <f aca="false">"$"&amp;DM$11&amp;"$"&amp;$B15</f>
        <v>$H$407</v>
      </c>
      <c r="DN15" s="87" t="str">
        <f aca="false">"$"&amp;DN$11&amp;"$"&amp;$B15</f>
        <v>$H$407</v>
      </c>
      <c r="DO15" s="87" t="str">
        <f aca="false">"$"&amp;DO$11&amp;"$"&amp;$B15</f>
        <v>$H$407</v>
      </c>
      <c r="DP15" s="87" t="str">
        <f aca="false">"$"&amp;DP$11&amp;"$"&amp;$B15</f>
        <v>$F$407</v>
      </c>
      <c r="DQ15" s="87" t="str">
        <f aca="false">"$"&amp;DQ$11&amp;"$"&amp;$B15</f>
        <v>$F$407</v>
      </c>
      <c r="DR15" s="87" t="str">
        <f aca="false">"$"&amp;DR$11&amp;"$"&amp;$B15</f>
        <v>$F$407</v>
      </c>
      <c r="DS15" s="87" t="str">
        <f aca="false">"$"&amp;DS$11&amp;"$"&amp;$B15</f>
        <v>$F$407</v>
      </c>
      <c r="DT15" s="87" t="str">
        <f aca="false">"$"&amp;DT$11&amp;"$"&amp;$B15</f>
        <v>$F$407</v>
      </c>
      <c r="DU15" s="87" t="str">
        <f aca="false">"$"&amp;DU$11&amp;"$"&amp;$B15</f>
        <v>$H$407</v>
      </c>
      <c r="DV15" s="87" t="str">
        <f aca="false">"$"&amp;DV$11&amp;"$"&amp;$B15</f>
        <v>$H$407</v>
      </c>
      <c r="DW15" s="87" t="str">
        <f aca="false">"$"&amp;DW$11&amp;"$"&amp;$B15</f>
        <v>$H$407</v>
      </c>
      <c r="DX15" s="87" t="str">
        <f aca="false">"$"&amp;DX$11&amp;"$"&amp;$B15</f>
        <v>$H$407</v>
      </c>
      <c r="DY15" s="87" t="str">
        <f aca="false">"$"&amp;DY$11&amp;"$"&amp;$B15</f>
        <v>$F$407</v>
      </c>
      <c r="DZ15" s="87" t="str">
        <f aca="false">"$"&amp;DZ$11&amp;"$"&amp;$B15</f>
        <v>$F$407</v>
      </c>
      <c r="EA15" s="87" t="str">
        <f aca="false">"$"&amp;EA$11&amp;"$"&amp;$B15</f>
        <v>$F$407</v>
      </c>
      <c r="EB15" s="87" t="str">
        <f aca="false">"$"&amp;EB$11&amp;"$"&amp;$B15</f>
        <v>$F$407</v>
      </c>
      <c r="EC15" s="87" t="str">
        <f aca="false">"$"&amp;EC$11&amp;"$"&amp;$B15</f>
        <v>$F$407</v>
      </c>
      <c r="ED15" s="87" t="str">
        <f aca="false">"$"&amp;ED$11&amp;"$"&amp;$B15</f>
        <v>$H$407</v>
      </c>
      <c r="EE15" s="87" t="str">
        <f aca="false">"$"&amp;EE$11&amp;"$"&amp;$B15</f>
        <v>$H$407</v>
      </c>
      <c r="EF15" s="87" t="str">
        <f aca="false">"$"&amp;EF$11&amp;"$"&amp;$B15</f>
        <v>$H$407</v>
      </c>
      <c r="EG15" s="87" t="str">
        <f aca="false">"$"&amp;EG$11&amp;"$"&amp;$B15</f>
        <v>$H$407</v>
      </c>
      <c r="EH15" s="87" t="str">
        <f aca="false">"$"&amp;EH$11&amp;"$"&amp;$B15</f>
        <v>$F$407</v>
      </c>
      <c r="EI15" s="87" t="str">
        <f aca="false">"$"&amp;EI$11&amp;"$"&amp;$B15</f>
        <v>$F$407</v>
      </c>
      <c r="EJ15" s="87" t="str">
        <f aca="false">"$"&amp;EJ$11&amp;"$"&amp;$B15</f>
        <v>$F$407</v>
      </c>
      <c r="EK15" s="87" t="str">
        <f aca="false">"$"&amp;EK$11&amp;"$"&amp;$B15</f>
        <v>$F$407</v>
      </c>
      <c r="EL15" s="87" t="str">
        <f aca="false">"$"&amp;EL$11&amp;"$"&amp;$B15</f>
        <v>$F$407</v>
      </c>
      <c r="EM15" s="87" t="str">
        <f aca="false">"$"&amp;EM$11&amp;"$"&amp;$B15</f>
        <v>$H$407</v>
      </c>
      <c r="EN15" s="87" t="str">
        <f aca="false">"$"&amp;EN$11&amp;"$"&amp;$B15</f>
        <v>$H$407</v>
      </c>
      <c r="EO15" s="87" t="str">
        <f aca="false">"$"&amp;EO$11&amp;"$"&amp;$B15</f>
        <v>$H$407</v>
      </c>
      <c r="EP15" s="87" t="str">
        <f aca="false">"$"&amp;EP$11&amp;"$"&amp;$B15</f>
        <v>$H$407</v>
      </c>
      <c r="EQ15" s="87" t="str">
        <f aca="false">"$"&amp;EQ$11&amp;"$"&amp;$B15</f>
        <v>$F$407</v>
      </c>
      <c r="ER15" s="87" t="str">
        <f aca="false">"$"&amp;ER$11&amp;"$"&amp;$B15</f>
        <v>$F$407</v>
      </c>
      <c r="ES15" s="87" t="str">
        <f aca="false">"$"&amp;ES$11&amp;"$"&amp;$B15</f>
        <v>$F$407</v>
      </c>
      <c r="ET15" s="87" t="str">
        <f aca="false">"$"&amp;ET$11&amp;"$"&amp;$B15</f>
        <v>$F$407</v>
      </c>
      <c r="EU15" s="87" t="str">
        <f aca="false">"$"&amp;EU$11&amp;"$"&amp;$B15</f>
        <v>$F$407</v>
      </c>
      <c r="EV15" s="87" t="str">
        <f aca="false">"$"&amp;EV$11&amp;"$"&amp;$B15</f>
        <v>$H$407</v>
      </c>
      <c r="EW15" s="87" t="str">
        <f aca="false">"$"&amp;EW$11&amp;"$"&amp;$B15</f>
        <v>$H$407</v>
      </c>
      <c r="EX15" s="87" t="str">
        <f aca="false">"$"&amp;EX$11&amp;"$"&amp;$B15</f>
        <v>$H$407</v>
      </c>
      <c r="EY15" s="87" t="str">
        <f aca="false">"$"&amp;EY$11&amp;"$"&amp;$B15</f>
        <v>$H$407</v>
      </c>
      <c r="EZ15" s="87" t="str">
        <f aca="false">"$"&amp;EZ$11&amp;"$"&amp;$B15</f>
        <v>$F$407</v>
      </c>
      <c r="FA15" s="87" t="str">
        <f aca="false">"$"&amp;FA$11&amp;"$"&amp;$B15</f>
        <v>$F$407</v>
      </c>
      <c r="FB15" s="87" t="str">
        <f aca="false">"$"&amp;FB$11&amp;"$"&amp;$B15</f>
        <v>$F$407</v>
      </c>
      <c r="FC15" s="87" t="str">
        <f aca="false">"$"&amp;FC$11&amp;"$"&amp;$B15</f>
        <v>$F$407</v>
      </c>
      <c r="FD15" s="87" t="str">
        <f aca="false">"$"&amp;FD$11&amp;"$"&amp;$B15</f>
        <v>$F$407</v>
      </c>
      <c r="FE15" s="87" t="str">
        <f aca="false">"$"&amp;FE$11&amp;"$"&amp;$B15</f>
        <v>$H$407</v>
      </c>
      <c r="FF15" s="87" t="str">
        <f aca="false">"$"&amp;FF$11&amp;"$"&amp;$B15</f>
        <v>$H$407</v>
      </c>
      <c r="FG15" s="87" t="str">
        <f aca="false">"$"&amp;FG$11&amp;"$"&amp;$B15</f>
        <v>$H$407</v>
      </c>
      <c r="FH15" s="87" t="str">
        <f aca="false">"$"&amp;FH$11&amp;"$"&amp;$B15</f>
        <v>$H$407</v>
      </c>
      <c r="FI15" s="87" t="str">
        <f aca="false">"$"&amp;FI$11&amp;"$"&amp;$B15</f>
        <v>$F$407</v>
      </c>
      <c r="FJ15" s="87" t="str">
        <f aca="false">"$"&amp;FJ$11&amp;"$"&amp;$B15</f>
        <v>$F$407</v>
      </c>
      <c r="FK15" s="87" t="str">
        <f aca="false">"$"&amp;FK$11&amp;"$"&amp;$B15</f>
        <v>$F$407</v>
      </c>
      <c r="FL15" s="87" t="str">
        <f aca="false">"$"&amp;FL$11&amp;"$"&amp;$B15</f>
        <v>$F$407</v>
      </c>
      <c r="FM15" s="87" t="str">
        <f aca="false">"$"&amp;FM$11&amp;"$"&amp;$B15</f>
        <v>$F$407</v>
      </c>
      <c r="FN15" s="87" t="str">
        <f aca="false">"$"&amp;FN$11&amp;"$"&amp;$B15</f>
        <v>$H$407</v>
      </c>
      <c r="FO15" s="87" t="str">
        <f aca="false">"$"&amp;FO$11&amp;"$"&amp;$B15</f>
        <v>$H$407</v>
      </c>
      <c r="FP15" s="87" t="str">
        <f aca="false">"$"&amp;FP$11&amp;"$"&amp;$B15</f>
        <v>$H$407</v>
      </c>
      <c r="FQ15" s="87" t="str">
        <f aca="false">"$"&amp;FQ$11&amp;"$"&amp;$B15</f>
        <v>$H$407</v>
      </c>
      <c r="FR15" s="87" t="str">
        <f aca="false">"$"&amp;FR$11&amp;"$"&amp;$B15</f>
        <v>$F$407</v>
      </c>
      <c r="FS15" s="87" t="str">
        <f aca="false">"$"&amp;FS$11&amp;"$"&amp;$B15</f>
        <v>$F$407</v>
      </c>
      <c r="FT15" s="87" t="str">
        <f aca="false">"$"&amp;FT$11&amp;"$"&amp;$B15</f>
        <v>$F$407</v>
      </c>
      <c r="FU15" s="87" t="str">
        <f aca="false">"$"&amp;FU$11&amp;"$"&amp;$B15</f>
        <v>$F$407</v>
      </c>
      <c r="FV15" s="87" t="str">
        <f aca="false">"$"&amp;FV$11&amp;"$"&amp;$B15</f>
        <v>$F$407</v>
      </c>
      <c r="FW15" s="87" t="str">
        <f aca="false">"$"&amp;FW$11&amp;"$"&amp;$B15</f>
        <v>$H$407</v>
      </c>
      <c r="FX15" s="87" t="str">
        <f aca="false">"$"&amp;FX$11&amp;"$"&amp;$B15</f>
        <v>$H$407</v>
      </c>
      <c r="FY15" s="87" t="str">
        <f aca="false">"$"&amp;FY$11&amp;"$"&amp;$B15</f>
        <v>$H$407</v>
      </c>
      <c r="FZ15" s="87" t="str">
        <f aca="false">"$"&amp;FZ$11&amp;"$"&amp;$B15</f>
        <v>$H$407</v>
      </c>
      <c r="GA15" s="87" t="str">
        <f aca="false">"$"&amp;GA$11&amp;"$"&amp;$B15</f>
        <v>$F$407</v>
      </c>
      <c r="GB15" s="87" t="str">
        <f aca="false">"$"&amp;GB$11&amp;"$"&amp;$B15</f>
        <v>$F$407</v>
      </c>
      <c r="GC15" s="87" t="str">
        <f aca="false">"$"&amp;GC$11&amp;"$"&amp;$B15</f>
        <v>$F$407</v>
      </c>
      <c r="GD15" s="87" t="str">
        <f aca="false">"$"&amp;GD$11&amp;"$"&amp;$B15</f>
        <v>$F$407</v>
      </c>
      <c r="GE15" s="87" t="str">
        <f aca="false">"$"&amp;GE$11&amp;"$"&amp;$B15</f>
        <v>$F$407</v>
      </c>
      <c r="GF15" s="87" t="str">
        <f aca="false">"$"&amp;GF$11&amp;"$"&amp;$B15</f>
        <v>$H$407</v>
      </c>
      <c r="GG15" s="87" t="str">
        <f aca="false">"$"&amp;GG$11&amp;"$"&amp;$B15</f>
        <v>$H$407</v>
      </c>
      <c r="GH15" s="87" t="str">
        <f aca="false">"$"&amp;GH$11&amp;"$"&amp;$B15</f>
        <v>$H$407</v>
      </c>
      <c r="GI15" s="87" t="str">
        <f aca="false">"$"&amp;GI$11&amp;"$"&amp;$B15</f>
        <v>$H$407</v>
      </c>
      <c r="GJ15" s="87" t="str">
        <f aca="false">"$"&amp;GJ$11&amp;"$"&amp;$B15</f>
        <v>$F$407</v>
      </c>
      <c r="GK15" s="87" t="str">
        <f aca="false">"$"&amp;GK$11&amp;"$"&amp;$B15</f>
        <v>$F$407</v>
      </c>
      <c r="GL15" s="87" t="str">
        <f aca="false">"$"&amp;GL$11&amp;"$"&amp;$B15</f>
        <v>$F$407</v>
      </c>
      <c r="GM15" s="87" t="str">
        <f aca="false">"$"&amp;GM$11&amp;"$"&amp;$B15</f>
        <v>$F$407</v>
      </c>
      <c r="GN15" s="87" t="str">
        <f aca="false">"$"&amp;GN$11&amp;"$"&amp;$B15</f>
        <v>$F$407</v>
      </c>
      <c r="GO15" s="87" t="str">
        <f aca="false">"$"&amp;GO$11&amp;"$"&amp;$B15</f>
        <v>$H$407</v>
      </c>
      <c r="GP15" s="87" t="str">
        <f aca="false">"$"&amp;GP$11&amp;"$"&amp;$B15</f>
        <v>$H$407</v>
      </c>
      <c r="GQ15" s="87" t="str">
        <f aca="false">"$"&amp;GQ$11&amp;"$"&amp;$B15</f>
        <v>$H$407</v>
      </c>
      <c r="GR15" s="87" t="str">
        <f aca="false">"$"&amp;GR$11&amp;"$"&amp;$B15</f>
        <v>$H$407</v>
      </c>
      <c r="GS15" s="87" t="str">
        <f aca="false">"$"&amp;GS$11&amp;"$"&amp;$B15</f>
        <v>$F$407</v>
      </c>
      <c r="GT15" s="87" t="str">
        <f aca="false">"$"&amp;GT$11&amp;"$"&amp;$B15</f>
        <v>$F$407</v>
      </c>
      <c r="GU15" s="87" t="str">
        <f aca="false">"$"&amp;GU$11&amp;"$"&amp;$B15</f>
        <v>$F$407</v>
      </c>
      <c r="GV15" s="87" t="str">
        <f aca="false">"$"&amp;GV$11&amp;"$"&amp;$B15</f>
        <v>$F$407</v>
      </c>
      <c r="GW15" s="87" t="str">
        <f aca="false">"$"&amp;GW$11&amp;"$"&amp;$B15</f>
        <v>$F$407</v>
      </c>
      <c r="GX15" s="87" t="str">
        <f aca="false">"$"&amp;GX$11&amp;"$"&amp;$B15</f>
        <v>$H$407</v>
      </c>
      <c r="GY15" s="87" t="str">
        <f aca="false">"$"&amp;GY$11&amp;"$"&amp;$B15</f>
        <v>$H$407</v>
      </c>
      <c r="GZ15" s="87" t="str">
        <f aca="false">"$"&amp;GZ$11&amp;"$"&amp;$B15</f>
        <v>$H$407</v>
      </c>
      <c r="HA15" s="87" t="str">
        <f aca="false">"$"&amp;HA$11&amp;"$"&amp;$B15</f>
        <v>$H$407</v>
      </c>
      <c r="HB15" s="87" t="str">
        <f aca="false">"$"&amp;HB$11&amp;"$"&amp;$B15</f>
        <v>$F$407</v>
      </c>
      <c r="HC15" s="87" t="str">
        <f aca="false">"$"&amp;HC$11&amp;"$"&amp;$B15</f>
        <v>$F$407</v>
      </c>
      <c r="HD15" s="87" t="str">
        <f aca="false">"$"&amp;HD$11&amp;"$"&amp;$B15</f>
        <v>$F$407</v>
      </c>
      <c r="HE15" s="87" t="str">
        <f aca="false">"$"&amp;HE$11&amp;"$"&amp;$B15</f>
        <v>$F$407</v>
      </c>
      <c r="HF15" s="87" t="str">
        <f aca="false">"$"&amp;HF$11&amp;"$"&amp;$B15</f>
        <v>$F$407</v>
      </c>
      <c r="HG15" s="87" t="str">
        <f aca="false">"$"&amp;HG$11&amp;"$"&amp;$B15</f>
        <v>$H$407</v>
      </c>
      <c r="HH15" s="87" t="str">
        <f aca="false">"$"&amp;HH$11&amp;"$"&amp;$B15</f>
        <v>$H$407</v>
      </c>
      <c r="HI15" s="87" t="str">
        <f aca="false">"$"&amp;HI$11&amp;"$"&amp;$B15</f>
        <v>$H$407</v>
      </c>
      <c r="HJ15" s="87" t="str">
        <f aca="false">"$"&amp;HJ$11&amp;"$"&amp;$B15</f>
        <v>$H$407</v>
      </c>
      <c r="HK15" s="87" t="str">
        <f aca="false">"$"&amp;HK$11&amp;"$"&amp;$B15</f>
        <v>$F$407</v>
      </c>
      <c r="HL15" s="87" t="str">
        <f aca="false">"$"&amp;HL$11&amp;"$"&amp;$B15</f>
        <v>$F$407</v>
      </c>
      <c r="HM15" s="87" t="str">
        <f aca="false">"$"&amp;HM$11&amp;"$"&amp;$B15</f>
        <v>$F$407</v>
      </c>
      <c r="HN15" s="87" t="str">
        <f aca="false">"$"&amp;HN$11&amp;"$"&amp;$B15</f>
        <v>$F$407</v>
      </c>
      <c r="HO15" s="87" t="str">
        <f aca="false">"$"&amp;HO$11&amp;"$"&amp;$B15</f>
        <v>$F$407</v>
      </c>
      <c r="HP15" s="87" t="str">
        <f aca="false">"$"&amp;HP$11&amp;"$"&amp;$B15</f>
        <v>$H$407</v>
      </c>
      <c r="HQ15" s="87" t="str">
        <f aca="false">"$"&amp;HQ$11&amp;"$"&amp;$B15</f>
        <v>$H$407</v>
      </c>
      <c r="HR15" s="87" t="str">
        <f aca="false">"$"&amp;HR$11&amp;"$"&amp;$B15</f>
        <v>$H$407</v>
      </c>
      <c r="HS15" s="87" t="str">
        <f aca="false">"$"&amp;HS$11&amp;"$"&amp;$B15</f>
        <v>$H$407</v>
      </c>
      <c r="HT15" s="87" t="str">
        <f aca="false">"$"&amp;HT$11&amp;"$"&amp;$B15</f>
        <v>$F$407</v>
      </c>
      <c r="HU15" s="87" t="str">
        <f aca="false">"$"&amp;HU$11&amp;"$"&amp;$B15</f>
        <v>$F$407</v>
      </c>
      <c r="HV15" s="87" t="str">
        <f aca="false">"$"&amp;HV$11&amp;"$"&amp;$B15</f>
        <v>$F$407</v>
      </c>
      <c r="HW15" s="87" t="str">
        <f aca="false">"$"&amp;HW$11&amp;"$"&amp;$B15</f>
        <v>$F$407</v>
      </c>
      <c r="HX15" s="87" t="str">
        <f aca="false">"$"&amp;HX$11&amp;"$"&amp;$B15</f>
        <v>$F$407</v>
      </c>
      <c r="HY15" s="87" t="str">
        <f aca="false">"$"&amp;HY$11&amp;"$"&amp;$B15</f>
        <v>$H$407</v>
      </c>
      <c r="HZ15" s="87" t="str">
        <f aca="false">"$"&amp;HZ$11&amp;"$"&amp;$B15</f>
        <v>$H$407</v>
      </c>
      <c r="IA15" s="87" t="str">
        <f aca="false">"$"&amp;IA$11&amp;"$"&amp;$B15</f>
        <v>$H$407</v>
      </c>
      <c r="IB15" s="87" t="str">
        <f aca="false">"$"&amp;IB$11&amp;"$"&amp;$B15</f>
        <v>$H$407</v>
      </c>
      <c r="IC15" s="87" t="str">
        <f aca="false">"$"&amp;IC$11&amp;"$"&amp;$B15</f>
        <v>$F$407</v>
      </c>
      <c r="ID15" s="87" t="str">
        <f aca="false">"$"&amp;ID$11&amp;"$"&amp;$B15</f>
        <v>$F$407</v>
      </c>
      <c r="IE15" s="87" t="str">
        <f aca="false">"$"&amp;IE$11&amp;"$"&amp;$B15</f>
        <v>$F$407</v>
      </c>
      <c r="IF15" s="87" t="str">
        <f aca="false">"$"&amp;IF$11&amp;"$"&amp;$B15</f>
        <v>$F$407</v>
      </c>
      <c r="IG15" s="87" t="str">
        <f aca="false">"$"&amp;IG$11&amp;"$"&amp;$B15</f>
        <v>$F$407</v>
      </c>
      <c r="IH15" s="87" t="str">
        <f aca="false">"$"&amp;IH$11&amp;"$"&amp;$B15</f>
        <v>$H$407</v>
      </c>
      <c r="II15" s="87" t="str">
        <f aca="false">"$"&amp;II$11&amp;"$"&amp;$B15</f>
        <v>$H$407</v>
      </c>
      <c r="IJ15" s="87" t="str">
        <f aca="false">"$"&amp;IJ$11&amp;"$"&amp;$B15</f>
        <v>$H$407</v>
      </c>
      <c r="IK15" s="87" t="str">
        <f aca="false">"$"&amp;IK$11&amp;"$"&amp;$B15</f>
        <v>$H$407</v>
      </c>
      <c r="IL15" s="87" t="str">
        <f aca="false">"$"&amp;IL$11&amp;"$"&amp;$B15</f>
        <v>$F$407</v>
      </c>
      <c r="IM15" s="87" t="str">
        <f aca="false">"$"&amp;IM$11&amp;"$"&amp;$B15</f>
        <v>$F$407</v>
      </c>
      <c r="IN15" s="87" t="str">
        <f aca="false">"$"&amp;IN$11&amp;"$"&amp;$B15</f>
        <v>$F$407</v>
      </c>
      <c r="IO15" s="87" t="str">
        <f aca="false">"$"&amp;IO$11&amp;"$"&amp;$B15</f>
        <v>$F$407</v>
      </c>
      <c r="IP15" s="87" t="str">
        <f aca="false">"$"&amp;IP$11&amp;"$"&amp;$B15</f>
        <v>$F$407</v>
      </c>
      <c r="IQ15" s="87" t="str">
        <f aca="false">"$"&amp;IQ$11&amp;"$"&amp;$B15</f>
        <v>$H$407</v>
      </c>
      <c r="IR15" s="87" t="str">
        <f aca="false">"$"&amp;IR$11&amp;"$"&amp;$B15</f>
        <v>$H$407</v>
      </c>
      <c r="IS15" s="87" t="str">
        <f aca="false">"$"&amp;IS$11&amp;"$"&amp;$B15</f>
        <v>$H$407</v>
      </c>
      <c r="IT15" s="87" t="str">
        <f aca="false">"$"&amp;IT$11&amp;"$"&amp;$B15</f>
        <v>$H$407</v>
      </c>
      <c r="IU15" s="87" t="str">
        <f aca="false">"$"&amp;IU$11&amp;"$"&amp;$B15</f>
        <v>$F$407</v>
      </c>
      <c r="IV15" s="87" t="str">
        <f aca="false">"$"&amp;IV$11&amp;"$"&amp;$B15</f>
        <v>$F$407</v>
      </c>
      <c r="IW15" s="87" t="str">
        <f aca="false">"$"&amp;IW$11&amp;"$"&amp;$B15</f>
        <v>$F$407</v>
      </c>
      <c r="IX15" s="87" t="str">
        <f aca="false">"$"&amp;IX$11&amp;"$"&amp;$B15</f>
        <v>$F$407</v>
      </c>
      <c r="IY15" s="87" t="str">
        <f aca="false">"$"&amp;IY$11&amp;"$"&amp;$B15</f>
        <v>$F$407</v>
      </c>
      <c r="IZ15" s="87" t="str">
        <f aca="false">"$"&amp;IZ$11&amp;"$"&amp;$B15</f>
        <v>$H$407</v>
      </c>
      <c r="JA15" s="87" t="str">
        <f aca="false">"$"&amp;JA$11&amp;"$"&amp;$B15</f>
        <v>$H$407</v>
      </c>
      <c r="JB15" s="87" t="str">
        <f aca="false">"$"&amp;JB$11&amp;"$"&amp;$B15</f>
        <v>$H$407</v>
      </c>
      <c r="JC15" s="87" t="str">
        <f aca="false">"$"&amp;JC$11&amp;"$"&amp;$B15</f>
        <v>$H$407</v>
      </c>
    </row>
    <row r="16" customFormat="false" ht="12.75" hidden="true" customHeight="false" outlineLevel="0" collapsed="false">
      <c r="A16" s="87" t="s">
        <v>606</v>
      </c>
      <c r="B16" s="87" t="n">
        <v>60</v>
      </c>
      <c r="C16" s="87" t="str">
        <f aca="false">"$"&amp;C$11&amp;"$"&amp;$B16</f>
        <v>$F$60</v>
      </c>
      <c r="D16" s="87" t="str">
        <f aca="false">"$"&amp;D$11&amp;"$"&amp;$B16</f>
        <v>$F$60</v>
      </c>
      <c r="E16" s="87" t="str">
        <f aca="false">"$"&amp;E$11&amp;"$"&amp;$B16</f>
        <v>$F$60</v>
      </c>
      <c r="F16" s="87" t="str">
        <f aca="false">"$"&amp;F$11&amp;"$"&amp;$B16</f>
        <v>$F$60</v>
      </c>
      <c r="G16" s="87" t="str">
        <f aca="false">"$"&amp;G$11&amp;"$"&amp;$B16</f>
        <v>$F$60</v>
      </c>
      <c r="H16" s="87" t="str">
        <f aca="false">"$"&amp;H$11&amp;"$"&amp;$B16</f>
        <v>$H$60</v>
      </c>
      <c r="I16" s="87" t="str">
        <f aca="false">"$"&amp;I$11&amp;"$"&amp;$B16</f>
        <v>$H$60</v>
      </c>
      <c r="J16" s="87" t="str">
        <f aca="false">"$"&amp;J$11&amp;"$"&amp;$B16</f>
        <v>$H$60</v>
      </c>
      <c r="K16" s="87" t="str">
        <f aca="false">"$"&amp;K$11&amp;"$"&amp;$B16</f>
        <v>$H$60</v>
      </c>
      <c r="L16" s="87" t="str">
        <f aca="false">"$"&amp;L$11&amp;"$"&amp;$B16</f>
        <v>$F$60</v>
      </c>
      <c r="M16" s="87" t="str">
        <f aca="false">"$"&amp;M$11&amp;"$"&amp;$B16</f>
        <v>$F$60</v>
      </c>
      <c r="N16" s="87" t="str">
        <f aca="false">"$"&amp;N$11&amp;"$"&amp;$B16</f>
        <v>$F$60</v>
      </c>
      <c r="O16" s="87" t="str">
        <f aca="false">"$"&amp;O$11&amp;"$"&amp;$B16</f>
        <v>$F$60</v>
      </c>
      <c r="P16" s="87" t="str">
        <f aca="false">"$"&amp;P$11&amp;"$"&amp;$B16</f>
        <v>$F$60</v>
      </c>
      <c r="Q16" s="87" t="str">
        <f aca="false">"$"&amp;Q$11&amp;"$"&amp;$B16</f>
        <v>$H$60</v>
      </c>
      <c r="R16" s="87" t="str">
        <f aca="false">"$"&amp;R$11&amp;"$"&amp;$B16</f>
        <v>$H$60</v>
      </c>
      <c r="S16" s="87" t="str">
        <f aca="false">"$"&amp;S$11&amp;"$"&amp;$B16</f>
        <v>$H$60</v>
      </c>
      <c r="T16" s="87" t="str">
        <f aca="false">"$"&amp;T$11&amp;"$"&amp;$B16</f>
        <v>$H$60</v>
      </c>
      <c r="U16" s="87" t="str">
        <f aca="false">"$"&amp;U$11&amp;"$"&amp;$B16</f>
        <v>$F$60</v>
      </c>
      <c r="V16" s="87" t="str">
        <f aca="false">"$"&amp;V$11&amp;"$"&amp;$B16</f>
        <v>$F$60</v>
      </c>
      <c r="W16" s="87" t="str">
        <f aca="false">"$"&amp;W$11&amp;"$"&amp;$B16</f>
        <v>$F$60</v>
      </c>
      <c r="X16" s="87" t="str">
        <f aca="false">"$"&amp;X$11&amp;"$"&amp;$B16</f>
        <v>$F$60</v>
      </c>
      <c r="Y16" s="87" t="str">
        <f aca="false">"$"&amp;Y$11&amp;"$"&amp;$B16</f>
        <v>$F$60</v>
      </c>
      <c r="Z16" s="87" t="str">
        <f aca="false">"$"&amp;Z$11&amp;"$"&amp;$B16</f>
        <v>$H$60</v>
      </c>
      <c r="AA16" s="87" t="str">
        <f aca="false">"$"&amp;AA$11&amp;"$"&amp;$B16</f>
        <v>$H$60</v>
      </c>
      <c r="AB16" s="87" t="str">
        <f aca="false">"$"&amp;AB$11&amp;"$"&amp;$B16</f>
        <v>$H$60</v>
      </c>
      <c r="AC16" s="87" t="str">
        <f aca="false">"$"&amp;AC$11&amp;"$"&amp;$B16</f>
        <v>$H$60</v>
      </c>
      <c r="AD16" s="87" t="str">
        <f aca="false">"$"&amp;AD$11&amp;"$"&amp;$B16</f>
        <v>$F$60</v>
      </c>
      <c r="AE16" s="87" t="str">
        <f aca="false">"$"&amp;AE$11&amp;"$"&amp;$B16</f>
        <v>$F$60</v>
      </c>
      <c r="AF16" s="87" t="str">
        <f aca="false">"$"&amp;AF$11&amp;"$"&amp;$B16</f>
        <v>$F$60</v>
      </c>
      <c r="AG16" s="87" t="str">
        <f aca="false">"$"&amp;AG$11&amp;"$"&amp;$B16</f>
        <v>$F$60</v>
      </c>
      <c r="AH16" s="87" t="str">
        <f aca="false">"$"&amp;AH$11&amp;"$"&amp;$B16</f>
        <v>$F$60</v>
      </c>
      <c r="AI16" s="87" t="str">
        <f aca="false">"$"&amp;AI$11&amp;"$"&amp;$B16</f>
        <v>$H$60</v>
      </c>
      <c r="AJ16" s="87" t="str">
        <f aca="false">"$"&amp;AJ$11&amp;"$"&amp;$B16</f>
        <v>$H$60</v>
      </c>
      <c r="AK16" s="87" t="str">
        <f aca="false">"$"&amp;AK$11&amp;"$"&amp;$B16</f>
        <v>$H$60</v>
      </c>
      <c r="AL16" s="87" t="str">
        <f aca="false">"$"&amp;AL$11&amp;"$"&amp;$B16</f>
        <v>$H$60</v>
      </c>
      <c r="AM16" s="87" t="str">
        <f aca="false">"$"&amp;AM$11&amp;"$"&amp;$B16</f>
        <v>$F$60</v>
      </c>
      <c r="AN16" s="87" t="str">
        <f aca="false">"$"&amp;AN$11&amp;"$"&amp;$B16</f>
        <v>$F$60</v>
      </c>
      <c r="AO16" s="87" t="str">
        <f aca="false">"$"&amp;AO$11&amp;"$"&amp;$B16</f>
        <v>$F$60</v>
      </c>
      <c r="AP16" s="87" t="str">
        <f aca="false">"$"&amp;AP$11&amp;"$"&amp;$B16</f>
        <v>$F$60</v>
      </c>
      <c r="AQ16" s="87" t="str">
        <f aca="false">"$"&amp;AQ$11&amp;"$"&amp;$B16</f>
        <v>$F$60</v>
      </c>
      <c r="AR16" s="87" t="str">
        <f aca="false">"$"&amp;AR$11&amp;"$"&amp;$B16</f>
        <v>$H$60</v>
      </c>
      <c r="AS16" s="87" t="str">
        <f aca="false">"$"&amp;AS$11&amp;"$"&amp;$B16</f>
        <v>$H$60</v>
      </c>
      <c r="AT16" s="87" t="str">
        <f aca="false">"$"&amp;AT$11&amp;"$"&amp;$B16</f>
        <v>$H$60</v>
      </c>
      <c r="AU16" s="87" t="str">
        <f aca="false">"$"&amp;AU$11&amp;"$"&amp;$B16</f>
        <v>$H$60</v>
      </c>
      <c r="AV16" s="87" t="str">
        <f aca="false">"$"&amp;AV$11&amp;"$"&amp;$B16</f>
        <v>$F$60</v>
      </c>
      <c r="AW16" s="87" t="str">
        <f aca="false">"$"&amp;AW$11&amp;"$"&amp;$B16</f>
        <v>$F$60</v>
      </c>
      <c r="AX16" s="87" t="str">
        <f aca="false">"$"&amp;AX$11&amp;"$"&amp;$B16</f>
        <v>$F$60</v>
      </c>
      <c r="AY16" s="87" t="str">
        <f aca="false">"$"&amp;AY$11&amp;"$"&amp;$B16</f>
        <v>$F$60</v>
      </c>
      <c r="AZ16" s="87" t="str">
        <f aca="false">"$"&amp;AZ$11&amp;"$"&amp;$B16</f>
        <v>$F$60</v>
      </c>
      <c r="BA16" s="87" t="str">
        <f aca="false">"$"&amp;BA$11&amp;"$"&amp;$B16</f>
        <v>$H$60</v>
      </c>
      <c r="BB16" s="87" t="str">
        <f aca="false">"$"&amp;BB$11&amp;"$"&amp;$B16</f>
        <v>$H$60</v>
      </c>
      <c r="BC16" s="87" t="str">
        <f aca="false">"$"&amp;BC$11&amp;"$"&amp;$B16</f>
        <v>$H$60</v>
      </c>
      <c r="BD16" s="87" t="str">
        <f aca="false">"$"&amp;BD$11&amp;"$"&amp;$B16</f>
        <v>$H$60</v>
      </c>
      <c r="BE16" s="87" t="str">
        <f aca="false">"$"&amp;BE$11&amp;"$"&amp;$B16</f>
        <v>$F$60</v>
      </c>
      <c r="BF16" s="87" t="str">
        <f aca="false">"$"&amp;BF$11&amp;"$"&amp;$B16</f>
        <v>$F$60</v>
      </c>
      <c r="BG16" s="87" t="str">
        <f aca="false">"$"&amp;BG$11&amp;"$"&amp;$B16</f>
        <v>$F$60</v>
      </c>
      <c r="BH16" s="87" t="str">
        <f aca="false">"$"&amp;BH$11&amp;"$"&amp;$B16</f>
        <v>$F$60</v>
      </c>
      <c r="BI16" s="87" t="str">
        <f aca="false">"$"&amp;BI$11&amp;"$"&amp;$B16</f>
        <v>$F$60</v>
      </c>
      <c r="BJ16" s="87" t="str">
        <f aca="false">"$"&amp;BJ$11&amp;"$"&amp;$B16</f>
        <v>$H$60</v>
      </c>
      <c r="BK16" s="87" t="str">
        <f aca="false">"$"&amp;BK$11&amp;"$"&amp;$B16</f>
        <v>$H$60</v>
      </c>
      <c r="BL16" s="87" t="str">
        <f aca="false">"$"&amp;BL$11&amp;"$"&amp;$B16</f>
        <v>$H$60</v>
      </c>
      <c r="BM16" s="87" t="str">
        <f aca="false">"$"&amp;BM$11&amp;"$"&amp;$B16</f>
        <v>$H$60</v>
      </c>
      <c r="BN16" s="87" t="str">
        <f aca="false">"$"&amp;BN$11&amp;"$"&amp;$B16</f>
        <v>$F$60</v>
      </c>
      <c r="BO16" s="87" t="str">
        <f aca="false">"$"&amp;BO$11&amp;"$"&amp;$B16</f>
        <v>$F$60</v>
      </c>
      <c r="BP16" s="87" t="str">
        <f aca="false">"$"&amp;BP$11&amp;"$"&amp;$B16</f>
        <v>$F$60</v>
      </c>
      <c r="BQ16" s="87" t="str">
        <f aca="false">"$"&amp;BQ$11&amp;"$"&amp;$B16</f>
        <v>$F$60</v>
      </c>
      <c r="BR16" s="87" t="str">
        <f aca="false">"$"&amp;BR$11&amp;"$"&amp;$B16</f>
        <v>$F$60</v>
      </c>
      <c r="BS16" s="87" t="str">
        <f aca="false">"$"&amp;BS$11&amp;"$"&amp;$B16</f>
        <v>$H$60</v>
      </c>
      <c r="BT16" s="87" t="str">
        <f aca="false">"$"&amp;BT$11&amp;"$"&amp;$B16</f>
        <v>$H$60</v>
      </c>
      <c r="BU16" s="87" t="str">
        <f aca="false">"$"&amp;BU$11&amp;"$"&amp;$B16</f>
        <v>$H$60</v>
      </c>
      <c r="BV16" s="87" t="str">
        <f aca="false">"$"&amp;BV$11&amp;"$"&amp;$B16</f>
        <v>$H$60</v>
      </c>
      <c r="BW16" s="87" t="str">
        <f aca="false">"$"&amp;BW$11&amp;"$"&amp;$B16</f>
        <v>$F$60</v>
      </c>
      <c r="BX16" s="87" t="str">
        <f aca="false">"$"&amp;BX$11&amp;"$"&amp;$B16</f>
        <v>$F$60</v>
      </c>
      <c r="BY16" s="87" t="str">
        <f aca="false">"$"&amp;BY$11&amp;"$"&amp;$B16</f>
        <v>$F$60</v>
      </c>
      <c r="BZ16" s="87" t="str">
        <f aca="false">"$"&amp;BZ$11&amp;"$"&amp;$B16</f>
        <v>$F$60</v>
      </c>
      <c r="CA16" s="87" t="str">
        <f aca="false">"$"&amp;CA$11&amp;"$"&amp;$B16</f>
        <v>$F$60</v>
      </c>
      <c r="CB16" s="87" t="str">
        <f aca="false">"$"&amp;CB$11&amp;"$"&amp;$B16</f>
        <v>$H$60</v>
      </c>
      <c r="CC16" s="87" t="str">
        <f aca="false">"$"&amp;CC$11&amp;"$"&amp;$B16</f>
        <v>$H$60</v>
      </c>
      <c r="CD16" s="87" t="str">
        <f aca="false">"$"&amp;CD$11&amp;"$"&amp;$B16</f>
        <v>$H$60</v>
      </c>
      <c r="CE16" s="87" t="str">
        <f aca="false">"$"&amp;CE$11&amp;"$"&amp;$B16</f>
        <v>$H$60</v>
      </c>
      <c r="CF16" s="87" t="str">
        <f aca="false">"$"&amp;CF$11&amp;"$"&amp;$B16</f>
        <v>$F$60</v>
      </c>
      <c r="CG16" s="87" t="str">
        <f aca="false">"$"&amp;CG$11&amp;"$"&amp;$B16</f>
        <v>$F$60</v>
      </c>
      <c r="CH16" s="87" t="str">
        <f aca="false">"$"&amp;CH$11&amp;"$"&amp;$B16</f>
        <v>$F$60</v>
      </c>
      <c r="CI16" s="87" t="str">
        <f aca="false">"$"&amp;CI$11&amp;"$"&amp;$B16</f>
        <v>$F$60</v>
      </c>
      <c r="CJ16" s="87" t="str">
        <f aca="false">"$"&amp;CJ$11&amp;"$"&amp;$B16</f>
        <v>$F$60</v>
      </c>
      <c r="CK16" s="87" t="str">
        <f aca="false">"$"&amp;CK$11&amp;"$"&amp;$B16</f>
        <v>$H$60</v>
      </c>
      <c r="CL16" s="87" t="str">
        <f aca="false">"$"&amp;CL$11&amp;"$"&amp;$B16</f>
        <v>$H$60</v>
      </c>
      <c r="CM16" s="87" t="str">
        <f aca="false">"$"&amp;CM$11&amp;"$"&amp;$B16</f>
        <v>$H$60</v>
      </c>
      <c r="CN16" s="87" t="str">
        <f aca="false">"$"&amp;CN$11&amp;"$"&amp;$B16</f>
        <v>$H$60</v>
      </c>
      <c r="CO16" s="87" t="str">
        <f aca="false">"$"&amp;CO$11&amp;"$"&amp;$B16</f>
        <v>$F$60</v>
      </c>
      <c r="CP16" s="87" t="str">
        <f aca="false">"$"&amp;CP$11&amp;"$"&amp;$B16</f>
        <v>$F$60</v>
      </c>
      <c r="CQ16" s="87" t="str">
        <f aca="false">"$"&amp;CQ$11&amp;"$"&amp;$B16</f>
        <v>$F$60</v>
      </c>
      <c r="CR16" s="87" t="str">
        <f aca="false">"$"&amp;CR$11&amp;"$"&amp;$B16</f>
        <v>$F$60</v>
      </c>
      <c r="CS16" s="87" t="str">
        <f aca="false">"$"&amp;CS$11&amp;"$"&amp;$B16</f>
        <v>$F$60</v>
      </c>
      <c r="CT16" s="87" t="str">
        <f aca="false">"$"&amp;CT$11&amp;"$"&amp;$B16</f>
        <v>$H$60</v>
      </c>
      <c r="CU16" s="87" t="str">
        <f aca="false">"$"&amp;CU$11&amp;"$"&amp;$B16</f>
        <v>$H$60</v>
      </c>
      <c r="CV16" s="87" t="str">
        <f aca="false">"$"&amp;CV$11&amp;"$"&amp;$B16</f>
        <v>$H$60</v>
      </c>
      <c r="CW16" s="87" t="str">
        <f aca="false">"$"&amp;CW$11&amp;"$"&amp;$B16</f>
        <v>$H$60</v>
      </c>
      <c r="CX16" s="87" t="str">
        <f aca="false">"$"&amp;CX$11&amp;"$"&amp;$B16</f>
        <v>$F$60</v>
      </c>
      <c r="CY16" s="87" t="str">
        <f aca="false">"$"&amp;CY$11&amp;"$"&amp;$B16</f>
        <v>$F$60</v>
      </c>
      <c r="CZ16" s="87" t="str">
        <f aca="false">"$"&amp;CZ$11&amp;"$"&amp;$B16</f>
        <v>$F$60</v>
      </c>
      <c r="DA16" s="87" t="str">
        <f aca="false">"$"&amp;DA$11&amp;"$"&amp;$B16</f>
        <v>$F$60</v>
      </c>
      <c r="DB16" s="87" t="str">
        <f aca="false">"$"&amp;DB$11&amp;"$"&amp;$B16</f>
        <v>$F$60</v>
      </c>
      <c r="DC16" s="87" t="str">
        <f aca="false">"$"&amp;DC$11&amp;"$"&amp;$B16</f>
        <v>$H$60</v>
      </c>
      <c r="DD16" s="87" t="str">
        <f aca="false">"$"&amp;DD$11&amp;"$"&amp;$B16</f>
        <v>$H$60</v>
      </c>
      <c r="DE16" s="87" t="str">
        <f aca="false">"$"&amp;DE$11&amp;"$"&amp;$B16</f>
        <v>$H$60</v>
      </c>
      <c r="DF16" s="87" t="str">
        <f aca="false">"$"&amp;DF$11&amp;"$"&amp;$B16</f>
        <v>$H$60</v>
      </c>
      <c r="DG16" s="87" t="str">
        <f aca="false">"$"&amp;DG$11&amp;"$"&amp;$B16</f>
        <v>$F$60</v>
      </c>
      <c r="DH16" s="87" t="str">
        <f aca="false">"$"&amp;DH$11&amp;"$"&amp;$B16</f>
        <v>$F$60</v>
      </c>
      <c r="DI16" s="87" t="str">
        <f aca="false">"$"&amp;DI$11&amp;"$"&amp;$B16</f>
        <v>$F$60</v>
      </c>
      <c r="DJ16" s="87" t="str">
        <f aca="false">"$"&amp;DJ$11&amp;"$"&amp;$B16</f>
        <v>$F$60</v>
      </c>
      <c r="DK16" s="87" t="str">
        <f aca="false">"$"&amp;DK$11&amp;"$"&amp;$B16</f>
        <v>$F$60</v>
      </c>
      <c r="DL16" s="87" t="str">
        <f aca="false">"$"&amp;DL$11&amp;"$"&amp;$B16</f>
        <v>$H$60</v>
      </c>
      <c r="DM16" s="87" t="str">
        <f aca="false">"$"&amp;DM$11&amp;"$"&amp;$B16</f>
        <v>$H$60</v>
      </c>
      <c r="DN16" s="87" t="str">
        <f aca="false">"$"&amp;DN$11&amp;"$"&amp;$B16</f>
        <v>$H$60</v>
      </c>
      <c r="DO16" s="87" t="str">
        <f aca="false">"$"&amp;DO$11&amp;"$"&amp;$B16</f>
        <v>$H$60</v>
      </c>
      <c r="DP16" s="87" t="str">
        <f aca="false">"$"&amp;DP$11&amp;"$"&amp;$B16</f>
        <v>$F$60</v>
      </c>
      <c r="DQ16" s="87" t="str">
        <f aca="false">"$"&amp;DQ$11&amp;"$"&amp;$B16</f>
        <v>$F$60</v>
      </c>
      <c r="DR16" s="87" t="str">
        <f aca="false">"$"&amp;DR$11&amp;"$"&amp;$B16</f>
        <v>$F$60</v>
      </c>
      <c r="DS16" s="87" t="str">
        <f aca="false">"$"&amp;DS$11&amp;"$"&amp;$B16</f>
        <v>$F$60</v>
      </c>
      <c r="DT16" s="87" t="str">
        <f aca="false">"$"&amp;DT$11&amp;"$"&amp;$B16</f>
        <v>$F$60</v>
      </c>
      <c r="DU16" s="87" t="str">
        <f aca="false">"$"&amp;DU$11&amp;"$"&amp;$B16</f>
        <v>$H$60</v>
      </c>
      <c r="DV16" s="87" t="str">
        <f aca="false">"$"&amp;DV$11&amp;"$"&amp;$B16</f>
        <v>$H$60</v>
      </c>
      <c r="DW16" s="87" t="str">
        <f aca="false">"$"&amp;DW$11&amp;"$"&amp;$B16</f>
        <v>$H$60</v>
      </c>
      <c r="DX16" s="87" t="str">
        <f aca="false">"$"&amp;DX$11&amp;"$"&amp;$B16</f>
        <v>$H$60</v>
      </c>
      <c r="DY16" s="87" t="str">
        <f aca="false">"$"&amp;DY$11&amp;"$"&amp;$B16</f>
        <v>$F$60</v>
      </c>
      <c r="DZ16" s="87" t="str">
        <f aca="false">"$"&amp;DZ$11&amp;"$"&amp;$B16</f>
        <v>$F$60</v>
      </c>
      <c r="EA16" s="87" t="str">
        <f aca="false">"$"&amp;EA$11&amp;"$"&amp;$B16</f>
        <v>$F$60</v>
      </c>
      <c r="EB16" s="87" t="str">
        <f aca="false">"$"&amp;EB$11&amp;"$"&amp;$B16</f>
        <v>$F$60</v>
      </c>
      <c r="EC16" s="87" t="str">
        <f aca="false">"$"&amp;EC$11&amp;"$"&amp;$B16</f>
        <v>$F$60</v>
      </c>
      <c r="ED16" s="87" t="str">
        <f aca="false">"$"&amp;ED$11&amp;"$"&amp;$B16</f>
        <v>$H$60</v>
      </c>
      <c r="EE16" s="87" t="str">
        <f aca="false">"$"&amp;EE$11&amp;"$"&amp;$B16</f>
        <v>$H$60</v>
      </c>
      <c r="EF16" s="87" t="str">
        <f aca="false">"$"&amp;EF$11&amp;"$"&amp;$B16</f>
        <v>$H$60</v>
      </c>
      <c r="EG16" s="87" t="str">
        <f aca="false">"$"&amp;EG$11&amp;"$"&amp;$B16</f>
        <v>$H$60</v>
      </c>
      <c r="EH16" s="87" t="str">
        <f aca="false">"$"&amp;EH$11&amp;"$"&amp;$B16</f>
        <v>$F$60</v>
      </c>
      <c r="EI16" s="87" t="str">
        <f aca="false">"$"&amp;EI$11&amp;"$"&amp;$B16</f>
        <v>$F$60</v>
      </c>
      <c r="EJ16" s="87" t="str">
        <f aca="false">"$"&amp;EJ$11&amp;"$"&amp;$B16</f>
        <v>$F$60</v>
      </c>
      <c r="EK16" s="87" t="str">
        <f aca="false">"$"&amp;EK$11&amp;"$"&amp;$B16</f>
        <v>$F$60</v>
      </c>
      <c r="EL16" s="87" t="str">
        <f aca="false">"$"&amp;EL$11&amp;"$"&amp;$B16</f>
        <v>$F$60</v>
      </c>
      <c r="EM16" s="87" t="str">
        <f aca="false">"$"&amp;EM$11&amp;"$"&amp;$B16</f>
        <v>$H$60</v>
      </c>
      <c r="EN16" s="87" t="str">
        <f aca="false">"$"&amp;EN$11&amp;"$"&amp;$B16</f>
        <v>$H$60</v>
      </c>
      <c r="EO16" s="87" t="str">
        <f aca="false">"$"&amp;EO$11&amp;"$"&amp;$B16</f>
        <v>$H$60</v>
      </c>
      <c r="EP16" s="87" t="str">
        <f aca="false">"$"&amp;EP$11&amp;"$"&amp;$B16</f>
        <v>$H$60</v>
      </c>
      <c r="EQ16" s="87" t="str">
        <f aca="false">"$"&amp;EQ$11&amp;"$"&amp;$B16</f>
        <v>$F$60</v>
      </c>
      <c r="ER16" s="87" t="str">
        <f aca="false">"$"&amp;ER$11&amp;"$"&amp;$B16</f>
        <v>$F$60</v>
      </c>
      <c r="ES16" s="87" t="str">
        <f aca="false">"$"&amp;ES$11&amp;"$"&amp;$B16</f>
        <v>$F$60</v>
      </c>
      <c r="ET16" s="87" t="str">
        <f aca="false">"$"&amp;ET$11&amp;"$"&amp;$B16</f>
        <v>$F$60</v>
      </c>
      <c r="EU16" s="87" t="str">
        <f aca="false">"$"&amp;EU$11&amp;"$"&amp;$B16</f>
        <v>$F$60</v>
      </c>
      <c r="EV16" s="87" t="str">
        <f aca="false">"$"&amp;EV$11&amp;"$"&amp;$B16</f>
        <v>$H$60</v>
      </c>
      <c r="EW16" s="87" t="str">
        <f aca="false">"$"&amp;EW$11&amp;"$"&amp;$B16</f>
        <v>$H$60</v>
      </c>
      <c r="EX16" s="87" t="str">
        <f aca="false">"$"&amp;EX$11&amp;"$"&amp;$B16</f>
        <v>$H$60</v>
      </c>
      <c r="EY16" s="87" t="str">
        <f aca="false">"$"&amp;EY$11&amp;"$"&amp;$B16</f>
        <v>$H$60</v>
      </c>
      <c r="EZ16" s="87" t="str">
        <f aca="false">"$"&amp;EZ$11&amp;"$"&amp;$B16</f>
        <v>$F$60</v>
      </c>
      <c r="FA16" s="87" t="str">
        <f aca="false">"$"&amp;FA$11&amp;"$"&amp;$B16</f>
        <v>$F$60</v>
      </c>
      <c r="FB16" s="87" t="str">
        <f aca="false">"$"&amp;FB$11&amp;"$"&amp;$B16</f>
        <v>$F$60</v>
      </c>
      <c r="FC16" s="87" t="str">
        <f aca="false">"$"&amp;FC$11&amp;"$"&amp;$B16</f>
        <v>$F$60</v>
      </c>
      <c r="FD16" s="87" t="str">
        <f aca="false">"$"&amp;FD$11&amp;"$"&amp;$B16</f>
        <v>$F$60</v>
      </c>
      <c r="FE16" s="87" t="str">
        <f aca="false">"$"&amp;FE$11&amp;"$"&amp;$B16</f>
        <v>$H$60</v>
      </c>
      <c r="FF16" s="87" t="str">
        <f aca="false">"$"&amp;FF$11&amp;"$"&amp;$B16</f>
        <v>$H$60</v>
      </c>
      <c r="FG16" s="87" t="str">
        <f aca="false">"$"&amp;FG$11&amp;"$"&amp;$B16</f>
        <v>$H$60</v>
      </c>
      <c r="FH16" s="87" t="str">
        <f aca="false">"$"&amp;FH$11&amp;"$"&amp;$B16</f>
        <v>$H$60</v>
      </c>
      <c r="FI16" s="87" t="str">
        <f aca="false">"$"&amp;FI$11&amp;"$"&amp;$B16</f>
        <v>$F$60</v>
      </c>
      <c r="FJ16" s="87" t="str">
        <f aca="false">"$"&amp;FJ$11&amp;"$"&amp;$B16</f>
        <v>$F$60</v>
      </c>
      <c r="FK16" s="87" t="str">
        <f aca="false">"$"&amp;FK$11&amp;"$"&amp;$B16</f>
        <v>$F$60</v>
      </c>
      <c r="FL16" s="87" t="str">
        <f aca="false">"$"&amp;FL$11&amp;"$"&amp;$B16</f>
        <v>$F$60</v>
      </c>
      <c r="FM16" s="87" t="str">
        <f aca="false">"$"&amp;FM$11&amp;"$"&amp;$B16</f>
        <v>$F$60</v>
      </c>
      <c r="FN16" s="87" t="str">
        <f aca="false">"$"&amp;FN$11&amp;"$"&amp;$B16</f>
        <v>$H$60</v>
      </c>
      <c r="FO16" s="87" t="str">
        <f aca="false">"$"&amp;FO$11&amp;"$"&amp;$B16</f>
        <v>$H$60</v>
      </c>
      <c r="FP16" s="87" t="str">
        <f aca="false">"$"&amp;FP$11&amp;"$"&amp;$B16</f>
        <v>$H$60</v>
      </c>
      <c r="FQ16" s="87" t="str">
        <f aca="false">"$"&amp;FQ$11&amp;"$"&amp;$B16</f>
        <v>$H$60</v>
      </c>
      <c r="FR16" s="87" t="str">
        <f aca="false">"$"&amp;FR$11&amp;"$"&amp;$B16</f>
        <v>$F$60</v>
      </c>
      <c r="FS16" s="87" t="str">
        <f aca="false">"$"&amp;FS$11&amp;"$"&amp;$B16</f>
        <v>$F$60</v>
      </c>
      <c r="FT16" s="87" t="str">
        <f aca="false">"$"&amp;FT$11&amp;"$"&amp;$B16</f>
        <v>$F$60</v>
      </c>
      <c r="FU16" s="87" t="str">
        <f aca="false">"$"&amp;FU$11&amp;"$"&amp;$B16</f>
        <v>$F$60</v>
      </c>
      <c r="FV16" s="87" t="str">
        <f aca="false">"$"&amp;FV$11&amp;"$"&amp;$B16</f>
        <v>$F$60</v>
      </c>
      <c r="FW16" s="87" t="str">
        <f aca="false">"$"&amp;FW$11&amp;"$"&amp;$B16</f>
        <v>$H$60</v>
      </c>
      <c r="FX16" s="87" t="str">
        <f aca="false">"$"&amp;FX$11&amp;"$"&amp;$B16</f>
        <v>$H$60</v>
      </c>
      <c r="FY16" s="87" t="str">
        <f aca="false">"$"&amp;FY$11&amp;"$"&amp;$B16</f>
        <v>$H$60</v>
      </c>
      <c r="FZ16" s="87" t="str">
        <f aca="false">"$"&amp;FZ$11&amp;"$"&amp;$B16</f>
        <v>$H$60</v>
      </c>
      <c r="GA16" s="87" t="str">
        <f aca="false">"$"&amp;GA$11&amp;"$"&amp;$B16</f>
        <v>$F$60</v>
      </c>
      <c r="GB16" s="87" t="str">
        <f aca="false">"$"&amp;GB$11&amp;"$"&amp;$B16</f>
        <v>$F$60</v>
      </c>
      <c r="GC16" s="87" t="str">
        <f aca="false">"$"&amp;GC$11&amp;"$"&amp;$B16</f>
        <v>$F$60</v>
      </c>
      <c r="GD16" s="87" t="str">
        <f aca="false">"$"&amp;GD$11&amp;"$"&amp;$B16</f>
        <v>$F$60</v>
      </c>
      <c r="GE16" s="87" t="str">
        <f aca="false">"$"&amp;GE$11&amp;"$"&amp;$B16</f>
        <v>$F$60</v>
      </c>
      <c r="GF16" s="87" t="str">
        <f aca="false">"$"&amp;GF$11&amp;"$"&amp;$B16</f>
        <v>$H$60</v>
      </c>
      <c r="GG16" s="87" t="str">
        <f aca="false">"$"&amp;GG$11&amp;"$"&amp;$B16</f>
        <v>$H$60</v>
      </c>
      <c r="GH16" s="87" t="str">
        <f aca="false">"$"&amp;GH$11&amp;"$"&amp;$B16</f>
        <v>$H$60</v>
      </c>
      <c r="GI16" s="87" t="str">
        <f aca="false">"$"&amp;GI$11&amp;"$"&amp;$B16</f>
        <v>$H$60</v>
      </c>
      <c r="GJ16" s="87" t="str">
        <f aca="false">"$"&amp;GJ$11&amp;"$"&amp;$B16</f>
        <v>$F$60</v>
      </c>
      <c r="GK16" s="87" t="str">
        <f aca="false">"$"&amp;GK$11&amp;"$"&amp;$B16</f>
        <v>$F$60</v>
      </c>
      <c r="GL16" s="87" t="str">
        <f aca="false">"$"&amp;GL$11&amp;"$"&amp;$B16</f>
        <v>$F$60</v>
      </c>
      <c r="GM16" s="87" t="str">
        <f aca="false">"$"&amp;GM$11&amp;"$"&amp;$B16</f>
        <v>$F$60</v>
      </c>
      <c r="GN16" s="87" t="str">
        <f aca="false">"$"&amp;GN$11&amp;"$"&amp;$B16</f>
        <v>$F$60</v>
      </c>
      <c r="GO16" s="87" t="str">
        <f aca="false">"$"&amp;GO$11&amp;"$"&amp;$B16</f>
        <v>$H$60</v>
      </c>
      <c r="GP16" s="87" t="str">
        <f aca="false">"$"&amp;GP$11&amp;"$"&amp;$B16</f>
        <v>$H$60</v>
      </c>
      <c r="GQ16" s="87" t="str">
        <f aca="false">"$"&amp;GQ$11&amp;"$"&amp;$B16</f>
        <v>$H$60</v>
      </c>
      <c r="GR16" s="87" t="str">
        <f aca="false">"$"&amp;GR$11&amp;"$"&amp;$B16</f>
        <v>$H$60</v>
      </c>
      <c r="GS16" s="87" t="str">
        <f aca="false">"$"&amp;GS$11&amp;"$"&amp;$B16</f>
        <v>$F$60</v>
      </c>
      <c r="GT16" s="87" t="str">
        <f aca="false">"$"&amp;GT$11&amp;"$"&amp;$B16</f>
        <v>$F$60</v>
      </c>
      <c r="GU16" s="87" t="str">
        <f aca="false">"$"&amp;GU$11&amp;"$"&amp;$B16</f>
        <v>$F$60</v>
      </c>
      <c r="GV16" s="87" t="str">
        <f aca="false">"$"&amp;GV$11&amp;"$"&amp;$B16</f>
        <v>$F$60</v>
      </c>
      <c r="GW16" s="87" t="str">
        <f aca="false">"$"&amp;GW$11&amp;"$"&amp;$B16</f>
        <v>$F$60</v>
      </c>
      <c r="GX16" s="87" t="str">
        <f aca="false">"$"&amp;GX$11&amp;"$"&amp;$B16</f>
        <v>$H$60</v>
      </c>
      <c r="GY16" s="87" t="str">
        <f aca="false">"$"&amp;GY$11&amp;"$"&amp;$B16</f>
        <v>$H$60</v>
      </c>
      <c r="GZ16" s="87" t="str">
        <f aca="false">"$"&amp;GZ$11&amp;"$"&amp;$B16</f>
        <v>$H$60</v>
      </c>
      <c r="HA16" s="87" t="str">
        <f aca="false">"$"&amp;HA$11&amp;"$"&amp;$B16</f>
        <v>$H$60</v>
      </c>
      <c r="HB16" s="87" t="str">
        <f aca="false">"$"&amp;HB$11&amp;"$"&amp;$B16</f>
        <v>$F$60</v>
      </c>
      <c r="HC16" s="87" t="str">
        <f aca="false">"$"&amp;HC$11&amp;"$"&amp;$B16</f>
        <v>$F$60</v>
      </c>
      <c r="HD16" s="87" t="str">
        <f aca="false">"$"&amp;HD$11&amp;"$"&amp;$B16</f>
        <v>$F$60</v>
      </c>
      <c r="HE16" s="87" t="str">
        <f aca="false">"$"&amp;HE$11&amp;"$"&amp;$B16</f>
        <v>$F$60</v>
      </c>
      <c r="HF16" s="87" t="str">
        <f aca="false">"$"&amp;HF$11&amp;"$"&amp;$B16</f>
        <v>$F$60</v>
      </c>
      <c r="HG16" s="87" t="str">
        <f aca="false">"$"&amp;HG$11&amp;"$"&amp;$B16</f>
        <v>$H$60</v>
      </c>
      <c r="HH16" s="87" t="str">
        <f aca="false">"$"&amp;HH$11&amp;"$"&amp;$B16</f>
        <v>$H$60</v>
      </c>
      <c r="HI16" s="87" t="str">
        <f aca="false">"$"&amp;HI$11&amp;"$"&amp;$B16</f>
        <v>$H$60</v>
      </c>
      <c r="HJ16" s="87" t="str">
        <f aca="false">"$"&amp;HJ$11&amp;"$"&amp;$B16</f>
        <v>$H$60</v>
      </c>
      <c r="HK16" s="87" t="str">
        <f aca="false">"$"&amp;HK$11&amp;"$"&amp;$B16</f>
        <v>$F$60</v>
      </c>
      <c r="HL16" s="87" t="str">
        <f aca="false">"$"&amp;HL$11&amp;"$"&amp;$B16</f>
        <v>$F$60</v>
      </c>
      <c r="HM16" s="87" t="str">
        <f aca="false">"$"&amp;HM$11&amp;"$"&amp;$B16</f>
        <v>$F$60</v>
      </c>
      <c r="HN16" s="87" t="str">
        <f aca="false">"$"&amp;HN$11&amp;"$"&amp;$B16</f>
        <v>$F$60</v>
      </c>
      <c r="HO16" s="87" t="str">
        <f aca="false">"$"&amp;HO$11&amp;"$"&amp;$B16</f>
        <v>$F$60</v>
      </c>
      <c r="HP16" s="87" t="str">
        <f aca="false">"$"&amp;HP$11&amp;"$"&amp;$B16</f>
        <v>$H$60</v>
      </c>
      <c r="HQ16" s="87" t="str">
        <f aca="false">"$"&amp;HQ$11&amp;"$"&amp;$B16</f>
        <v>$H$60</v>
      </c>
      <c r="HR16" s="87" t="str">
        <f aca="false">"$"&amp;HR$11&amp;"$"&amp;$B16</f>
        <v>$H$60</v>
      </c>
      <c r="HS16" s="87" t="str">
        <f aca="false">"$"&amp;HS$11&amp;"$"&amp;$B16</f>
        <v>$H$60</v>
      </c>
      <c r="HT16" s="87" t="str">
        <f aca="false">"$"&amp;HT$11&amp;"$"&amp;$B16</f>
        <v>$F$60</v>
      </c>
      <c r="HU16" s="87" t="str">
        <f aca="false">"$"&amp;HU$11&amp;"$"&amp;$B16</f>
        <v>$F$60</v>
      </c>
      <c r="HV16" s="87" t="str">
        <f aca="false">"$"&amp;HV$11&amp;"$"&amp;$B16</f>
        <v>$F$60</v>
      </c>
      <c r="HW16" s="87" t="str">
        <f aca="false">"$"&amp;HW$11&amp;"$"&amp;$B16</f>
        <v>$F$60</v>
      </c>
      <c r="HX16" s="87" t="str">
        <f aca="false">"$"&amp;HX$11&amp;"$"&amp;$B16</f>
        <v>$F$60</v>
      </c>
      <c r="HY16" s="87" t="str">
        <f aca="false">"$"&amp;HY$11&amp;"$"&amp;$B16</f>
        <v>$H$60</v>
      </c>
      <c r="HZ16" s="87" t="str">
        <f aca="false">"$"&amp;HZ$11&amp;"$"&amp;$B16</f>
        <v>$H$60</v>
      </c>
      <c r="IA16" s="87" t="str">
        <f aca="false">"$"&amp;IA$11&amp;"$"&amp;$B16</f>
        <v>$H$60</v>
      </c>
      <c r="IB16" s="87" t="str">
        <f aca="false">"$"&amp;IB$11&amp;"$"&amp;$B16</f>
        <v>$H$60</v>
      </c>
      <c r="IC16" s="87" t="str">
        <f aca="false">"$"&amp;IC$11&amp;"$"&amp;$B16</f>
        <v>$F$60</v>
      </c>
      <c r="ID16" s="87" t="str">
        <f aca="false">"$"&amp;ID$11&amp;"$"&amp;$B16</f>
        <v>$F$60</v>
      </c>
      <c r="IE16" s="87" t="str">
        <f aca="false">"$"&amp;IE$11&amp;"$"&amp;$B16</f>
        <v>$F$60</v>
      </c>
      <c r="IF16" s="87" t="str">
        <f aca="false">"$"&amp;IF$11&amp;"$"&amp;$B16</f>
        <v>$F$60</v>
      </c>
      <c r="IG16" s="87" t="str">
        <f aca="false">"$"&amp;IG$11&amp;"$"&amp;$B16</f>
        <v>$F$60</v>
      </c>
      <c r="IH16" s="87" t="str">
        <f aca="false">"$"&amp;IH$11&amp;"$"&amp;$B16</f>
        <v>$H$60</v>
      </c>
      <c r="II16" s="87" t="str">
        <f aca="false">"$"&amp;II$11&amp;"$"&amp;$B16</f>
        <v>$H$60</v>
      </c>
      <c r="IJ16" s="87" t="str">
        <f aca="false">"$"&amp;IJ$11&amp;"$"&amp;$B16</f>
        <v>$H$60</v>
      </c>
      <c r="IK16" s="87" t="str">
        <f aca="false">"$"&amp;IK$11&amp;"$"&amp;$B16</f>
        <v>$H$60</v>
      </c>
      <c r="IL16" s="87" t="str">
        <f aca="false">"$"&amp;IL$11&amp;"$"&amp;$B16</f>
        <v>$F$60</v>
      </c>
      <c r="IM16" s="87" t="str">
        <f aca="false">"$"&amp;IM$11&amp;"$"&amp;$B16</f>
        <v>$F$60</v>
      </c>
      <c r="IN16" s="87" t="str">
        <f aca="false">"$"&amp;IN$11&amp;"$"&amp;$B16</f>
        <v>$F$60</v>
      </c>
      <c r="IO16" s="87" t="str">
        <f aca="false">"$"&amp;IO$11&amp;"$"&amp;$B16</f>
        <v>$F$60</v>
      </c>
      <c r="IP16" s="87" t="str">
        <f aca="false">"$"&amp;IP$11&amp;"$"&amp;$B16</f>
        <v>$F$60</v>
      </c>
      <c r="IQ16" s="87" t="str">
        <f aca="false">"$"&amp;IQ$11&amp;"$"&amp;$B16</f>
        <v>$H$60</v>
      </c>
      <c r="IR16" s="87" t="str">
        <f aca="false">"$"&amp;IR$11&amp;"$"&amp;$B16</f>
        <v>$H$60</v>
      </c>
      <c r="IS16" s="87" t="str">
        <f aca="false">"$"&amp;IS$11&amp;"$"&amp;$B16</f>
        <v>$H$60</v>
      </c>
      <c r="IT16" s="87" t="str">
        <f aca="false">"$"&amp;IT$11&amp;"$"&amp;$B16</f>
        <v>$H$60</v>
      </c>
      <c r="IU16" s="87" t="str">
        <f aca="false">"$"&amp;IU$11&amp;"$"&amp;$B16</f>
        <v>$F$60</v>
      </c>
      <c r="IV16" s="87" t="str">
        <f aca="false">"$"&amp;IV$11&amp;"$"&amp;$B16</f>
        <v>$F$60</v>
      </c>
      <c r="IW16" s="87" t="str">
        <f aca="false">"$"&amp;IW$11&amp;"$"&amp;$B16</f>
        <v>$F$60</v>
      </c>
      <c r="IX16" s="87" t="str">
        <f aca="false">"$"&amp;IX$11&amp;"$"&amp;$B16</f>
        <v>$F$60</v>
      </c>
      <c r="IY16" s="87" t="str">
        <f aca="false">"$"&amp;IY$11&amp;"$"&amp;$B16</f>
        <v>$F$60</v>
      </c>
      <c r="IZ16" s="87" t="str">
        <f aca="false">"$"&amp;IZ$11&amp;"$"&amp;$B16</f>
        <v>$H$60</v>
      </c>
      <c r="JA16" s="87" t="str">
        <f aca="false">"$"&amp;JA$11&amp;"$"&amp;$B16</f>
        <v>$H$60</v>
      </c>
      <c r="JB16" s="87" t="str">
        <f aca="false">"$"&amp;JB$11&amp;"$"&amp;$B16</f>
        <v>$H$60</v>
      </c>
      <c r="JC16" s="87" t="str">
        <f aca="false">"$"&amp;JC$11&amp;"$"&amp;$B16</f>
        <v>$H$60</v>
      </c>
    </row>
    <row r="17" customFormat="false" ht="12.75" hidden="true" customHeight="false" outlineLevel="0" collapsed="false">
      <c r="A17" s="87" t="s">
        <v>607</v>
      </c>
      <c r="B17" s="87" t="n">
        <v>66</v>
      </c>
      <c r="C17" s="87" t="str">
        <f aca="false">"$"&amp;C$11&amp;"$"&amp;$B17</f>
        <v>$F$66</v>
      </c>
      <c r="D17" s="87" t="str">
        <f aca="false">"$"&amp;D$11&amp;"$"&amp;$B17</f>
        <v>$F$66</v>
      </c>
      <c r="E17" s="87" t="str">
        <f aca="false">"$"&amp;E$11&amp;"$"&amp;$B17</f>
        <v>$F$66</v>
      </c>
      <c r="F17" s="87" t="str">
        <f aca="false">"$"&amp;F$11&amp;"$"&amp;$B17</f>
        <v>$F$66</v>
      </c>
      <c r="G17" s="87" t="str">
        <f aca="false">"$"&amp;G$11&amp;"$"&amp;$B17</f>
        <v>$F$66</v>
      </c>
      <c r="H17" s="87" t="str">
        <f aca="false">"$"&amp;H$11&amp;"$"&amp;$B17</f>
        <v>$H$66</v>
      </c>
      <c r="I17" s="87" t="str">
        <f aca="false">"$"&amp;I$11&amp;"$"&amp;$B17</f>
        <v>$H$66</v>
      </c>
      <c r="J17" s="87" t="str">
        <f aca="false">"$"&amp;J$11&amp;"$"&amp;$B17</f>
        <v>$H$66</v>
      </c>
      <c r="K17" s="87" t="str">
        <f aca="false">"$"&amp;K$11&amp;"$"&amp;$B17</f>
        <v>$H$66</v>
      </c>
      <c r="L17" s="87" t="str">
        <f aca="false">"$"&amp;L$11&amp;"$"&amp;$B17</f>
        <v>$F$66</v>
      </c>
      <c r="M17" s="87" t="str">
        <f aca="false">"$"&amp;M$11&amp;"$"&amp;$B17</f>
        <v>$F$66</v>
      </c>
      <c r="N17" s="87" t="str">
        <f aca="false">"$"&amp;N$11&amp;"$"&amp;$B17</f>
        <v>$F$66</v>
      </c>
      <c r="O17" s="87" t="str">
        <f aca="false">"$"&amp;O$11&amp;"$"&amp;$B17</f>
        <v>$F$66</v>
      </c>
      <c r="P17" s="87" t="str">
        <f aca="false">"$"&amp;P$11&amp;"$"&amp;$B17</f>
        <v>$F$66</v>
      </c>
      <c r="Q17" s="87" t="str">
        <f aca="false">"$"&amp;Q$11&amp;"$"&amp;$B17</f>
        <v>$H$66</v>
      </c>
      <c r="R17" s="87" t="str">
        <f aca="false">"$"&amp;R$11&amp;"$"&amp;$B17</f>
        <v>$H$66</v>
      </c>
      <c r="S17" s="87" t="str">
        <f aca="false">"$"&amp;S$11&amp;"$"&amp;$B17</f>
        <v>$H$66</v>
      </c>
      <c r="T17" s="87" t="str">
        <f aca="false">"$"&amp;T$11&amp;"$"&amp;$B17</f>
        <v>$H$66</v>
      </c>
      <c r="U17" s="87" t="str">
        <f aca="false">"$"&amp;U$11&amp;"$"&amp;$B17</f>
        <v>$F$66</v>
      </c>
      <c r="V17" s="87" t="str">
        <f aca="false">"$"&amp;V$11&amp;"$"&amp;$B17</f>
        <v>$F$66</v>
      </c>
      <c r="W17" s="87" t="str">
        <f aca="false">"$"&amp;W$11&amp;"$"&amp;$B17</f>
        <v>$F$66</v>
      </c>
      <c r="X17" s="87" t="str">
        <f aca="false">"$"&amp;X$11&amp;"$"&amp;$B17</f>
        <v>$F$66</v>
      </c>
      <c r="Y17" s="87" t="str">
        <f aca="false">"$"&amp;Y$11&amp;"$"&amp;$B17</f>
        <v>$F$66</v>
      </c>
      <c r="Z17" s="87" t="str">
        <f aca="false">"$"&amp;Z$11&amp;"$"&amp;$B17</f>
        <v>$H$66</v>
      </c>
      <c r="AA17" s="87" t="str">
        <f aca="false">"$"&amp;AA$11&amp;"$"&amp;$B17</f>
        <v>$H$66</v>
      </c>
      <c r="AB17" s="87" t="str">
        <f aca="false">"$"&amp;AB$11&amp;"$"&amp;$B17</f>
        <v>$H$66</v>
      </c>
      <c r="AC17" s="87" t="str">
        <f aca="false">"$"&amp;AC$11&amp;"$"&amp;$B17</f>
        <v>$H$66</v>
      </c>
      <c r="AD17" s="87" t="str">
        <f aca="false">"$"&amp;AD$11&amp;"$"&amp;$B17</f>
        <v>$F$66</v>
      </c>
      <c r="AE17" s="87" t="str">
        <f aca="false">"$"&amp;AE$11&amp;"$"&amp;$B17</f>
        <v>$F$66</v>
      </c>
      <c r="AF17" s="87" t="str">
        <f aca="false">"$"&amp;AF$11&amp;"$"&amp;$B17</f>
        <v>$F$66</v>
      </c>
      <c r="AG17" s="87" t="str">
        <f aca="false">"$"&amp;AG$11&amp;"$"&amp;$B17</f>
        <v>$F$66</v>
      </c>
      <c r="AH17" s="87" t="str">
        <f aca="false">"$"&amp;AH$11&amp;"$"&amp;$B17</f>
        <v>$F$66</v>
      </c>
      <c r="AI17" s="87" t="str">
        <f aca="false">"$"&amp;AI$11&amp;"$"&amp;$B17</f>
        <v>$H$66</v>
      </c>
      <c r="AJ17" s="87" t="str">
        <f aca="false">"$"&amp;AJ$11&amp;"$"&amp;$B17</f>
        <v>$H$66</v>
      </c>
      <c r="AK17" s="87" t="str">
        <f aca="false">"$"&amp;AK$11&amp;"$"&amp;$B17</f>
        <v>$H$66</v>
      </c>
      <c r="AL17" s="87" t="str">
        <f aca="false">"$"&amp;AL$11&amp;"$"&amp;$B17</f>
        <v>$H$66</v>
      </c>
      <c r="AM17" s="87" t="str">
        <f aca="false">"$"&amp;AM$11&amp;"$"&amp;$B17</f>
        <v>$F$66</v>
      </c>
      <c r="AN17" s="87" t="str">
        <f aca="false">"$"&amp;AN$11&amp;"$"&amp;$B17</f>
        <v>$F$66</v>
      </c>
      <c r="AO17" s="87" t="str">
        <f aca="false">"$"&amp;AO$11&amp;"$"&amp;$B17</f>
        <v>$F$66</v>
      </c>
      <c r="AP17" s="87" t="str">
        <f aca="false">"$"&amp;AP$11&amp;"$"&amp;$B17</f>
        <v>$F$66</v>
      </c>
      <c r="AQ17" s="87" t="str">
        <f aca="false">"$"&amp;AQ$11&amp;"$"&amp;$B17</f>
        <v>$F$66</v>
      </c>
      <c r="AR17" s="87" t="str">
        <f aca="false">"$"&amp;AR$11&amp;"$"&amp;$B17</f>
        <v>$H$66</v>
      </c>
      <c r="AS17" s="87" t="str">
        <f aca="false">"$"&amp;AS$11&amp;"$"&amp;$B17</f>
        <v>$H$66</v>
      </c>
      <c r="AT17" s="87" t="str">
        <f aca="false">"$"&amp;AT$11&amp;"$"&amp;$B17</f>
        <v>$H$66</v>
      </c>
      <c r="AU17" s="87" t="str">
        <f aca="false">"$"&amp;AU$11&amp;"$"&amp;$B17</f>
        <v>$H$66</v>
      </c>
      <c r="AV17" s="87" t="str">
        <f aca="false">"$"&amp;AV$11&amp;"$"&amp;$B17</f>
        <v>$F$66</v>
      </c>
      <c r="AW17" s="87" t="str">
        <f aca="false">"$"&amp;AW$11&amp;"$"&amp;$B17</f>
        <v>$F$66</v>
      </c>
      <c r="AX17" s="87" t="str">
        <f aca="false">"$"&amp;AX$11&amp;"$"&amp;$B17</f>
        <v>$F$66</v>
      </c>
      <c r="AY17" s="87" t="str">
        <f aca="false">"$"&amp;AY$11&amp;"$"&amp;$B17</f>
        <v>$F$66</v>
      </c>
      <c r="AZ17" s="87" t="str">
        <f aca="false">"$"&amp;AZ$11&amp;"$"&amp;$B17</f>
        <v>$F$66</v>
      </c>
      <c r="BA17" s="87" t="str">
        <f aca="false">"$"&amp;BA$11&amp;"$"&amp;$B17</f>
        <v>$H$66</v>
      </c>
      <c r="BB17" s="87" t="str">
        <f aca="false">"$"&amp;BB$11&amp;"$"&amp;$B17</f>
        <v>$H$66</v>
      </c>
      <c r="BC17" s="87" t="str">
        <f aca="false">"$"&amp;BC$11&amp;"$"&amp;$B17</f>
        <v>$H$66</v>
      </c>
      <c r="BD17" s="87" t="str">
        <f aca="false">"$"&amp;BD$11&amp;"$"&amp;$B17</f>
        <v>$H$66</v>
      </c>
      <c r="BE17" s="87" t="str">
        <f aca="false">"$"&amp;BE$11&amp;"$"&amp;$B17</f>
        <v>$F$66</v>
      </c>
      <c r="BF17" s="87" t="str">
        <f aca="false">"$"&amp;BF$11&amp;"$"&amp;$B17</f>
        <v>$F$66</v>
      </c>
      <c r="BG17" s="87" t="str">
        <f aca="false">"$"&amp;BG$11&amp;"$"&amp;$B17</f>
        <v>$F$66</v>
      </c>
      <c r="BH17" s="87" t="str">
        <f aca="false">"$"&amp;BH$11&amp;"$"&amp;$B17</f>
        <v>$F$66</v>
      </c>
      <c r="BI17" s="87" t="str">
        <f aca="false">"$"&amp;BI$11&amp;"$"&amp;$B17</f>
        <v>$F$66</v>
      </c>
      <c r="BJ17" s="87" t="str">
        <f aca="false">"$"&amp;BJ$11&amp;"$"&amp;$B17</f>
        <v>$H$66</v>
      </c>
      <c r="BK17" s="87" t="str">
        <f aca="false">"$"&amp;BK$11&amp;"$"&amp;$B17</f>
        <v>$H$66</v>
      </c>
      <c r="BL17" s="87" t="str">
        <f aca="false">"$"&amp;BL$11&amp;"$"&amp;$B17</f>
        <v>$H$66</v>
      </c>
      <c r="BM17" s="87" t="str">
        <f aca="false">"$"&amp;BM$11&amp;"$"&amp;$B17</f>
        <v>$H$66</v>
      </c>
      <c r="BN17" s="87" t="str">
        <f aca="false">"$"&amp;BN$11&amp;"$"&amp;$B17</f>
        <v>$F$66</v>
      </c>
      <c r="BO17" s="87" t="str">
        <f aca="false">"$"&amp;BO$11&amp;"$"&amp;$B17</f>
        <v>$F$66</v>
      </c>
      <c r="BP17" s="87" t="str">
        <f aca="false">"$"&amp;BP$11&amp;"$"&amp;$B17</f>
        <v>$F$66</v>
      </c>
      <c r="BQ17" s="87" t="str">
        <f aca="false">"$"&amp;BQ$11&amp;"$"&amp;$B17</f>
        <v>$F$66</v>
      </c>
      <c r="BR17" s="87" t="str">
        <f aca="false">"$"&amp;BR$11&amp;"$"&amp;$B17</f>
        <v>$F$66</v>
      </c>
      <c r="BS17" s="87" t="str">
        <f aca="false">"$"&amp;BS$11&amp;"$"&amp;$B17</f>
        <v>$H$66</v>
      </c>
      <c r="BT17" s="87" t="str">
        <f aca="false">"$"&amp;BT$11&amp;"$"&amp;$B17</f>
        <v>$H$66</v>
      </c>
      <c r="BU17" s="87" t="str">
        <f aca="false">"$"&amp;BU$11&amp;"$"&amp;$B17</f>
        <v>$H$66</v>
      </c>
      <c r="BV17" s="87" t="str">
        <f aca="false">"$"&amp;BV$11&amp;"$"&amp;$B17</f>
        <v>$H$66</v>
      </c>
      <c r="BW17" s="87" t="str">
        <f aca="false">"$"&amp;BW$11&amp;"$"&amp;$B17</f>
        <v>$F$66</v>
      </c>
      <c r="BX17" s="87" t="str">
        <f aca="false">"$"&amp;BX$11&amp;"$"&amp;$B17</f>
        <v>$F$66</v>
      </c>
      <c r="BY17" s="87" t="str">
        <f aca="false">"$"&amp;BY$11&amp;"$"&amp;$B17</f>
        <v>$F$66</v>
      </c>
      <c r="BZ17" s="87" t="str">
        <f aca="false">"$"&amp;BZ$11&amp;"$"&amp;$B17</f>
        <v>$F$66</v>
      </c>
      <c r="CA17" s="87" t="str">
        <f aca="false">"$"&amp;CA$11&amp;"$"&amp;$B17</f>
        <v>$F$66</v>
      </c>
      <c r="CB17" s="87" t="str">
        <f aca="false">"$"&amp;CB$11&amp;"$"&amp;$B17</f>
        <v>$H$66</v>
      </c>
      <c r="CC17" s="87" t="str">
        <f aca="false">"$"&amp;CC$11&amp;"$"&amp;$B17</f>
        <v>$H$66</v>
      </c>
      <c r="CD17" s="87" t="str">
        <f aca="false">"$"&amp;CD$11&amp;"$"&amp;$B17</f>
        <v>$H$66</v>
      </c>
      <c r="CE17" s="87" t="str">
        <f aca="false">"$"&amp;CE$11&amp;"$"&amp;$B17</f>
        <v>$H$66</v>
      </c>
      <c r="CF17" s="87" t="str">
        <f aca="false">"$"&amp;CF$11&amp;"$"&amp;$B17</f>
        <v>$F$66</v>
      </c>
      <c r="CG17" s="87" t="str">
        <f aca="false">"$"&amp;CG$11&amp;"$"&amp;$B17</f>
        <v>$F$66</v>
      </c>
      <c r="CH17" s="87" t="str">
        <f aca="false">"$"&amp;CH$11&amp;"$"&amp;$B17</f>
        <v>$F$66</v>
      </c>
      <c r="CI17" s="87" t="str">
        <f aca="false">"$"&amp;CI$11&amp;"$"&amp;$B17</f>
        <v>$F$66</v>
      </c>
      <c r="CJ17" s="87" t="str">
        <f aca="false">"$"&amp;CJ$11&amp;"$"&amp;$B17</f>
        <v>$F$66</v>
      </c>
      <c r="CK17" s="87" t="str">
        <f aca="false">"$"&amp;CK$11&amp;"$"&amp;$B17</f>
        <v>$H$66</v>
      </c>
      <c r="CL17" s="87" t="str">
        <f aca="false">"$"&amp;CL$11&amp;"$"&amp;$B17</f>
        <v>$H$66</v>
      </c>
      <c r="CM17" s="87" t="str">
        <f aca="false">"$"&amp;CM$11&amp;"$"&amp;$B17</f>
        <v>$H$66</v>
      </c>
      <c r="CN17" s="87" t="str">
        <f aca="false">"$"&amp;CN$11&amp;"$"&amp;$B17</f>
        <v>$H$66</v>
      </c>
      <c r="CO17" s="87" t="str">
        <f aca="false">"$"&amp;CO$11&amp;"$"&amp;$B17</f>
        <v>$F$66</v>
      </c>
      <c r="CP17" s="87" t="str">
        <f aca="false">"$"&amp;CP$11&amp;"$"&amp;$B17</f>
        <v>$F$66</v>
      </c>
      <c r="CQ17" s="87" t="str">
        <f aca="false">"$"&amp;CQ$11&amp;"$"&amp;$B17</f>
        <v>$F$66</v>
      </c>
      <c r="CR17" s="87" t="str">
        <f aca="false">"$"&amp;CR$11&amp;"$"&amp;$B17</f>
        <v>$F$66</v>
      </c>
      <c r="CS17" s="87" t="str">
        <f aca="false">"$"&amp;CS$11&amp;"$"&amp;$B17</f>
        <v>$F$66</v>
      </c>
      <c r="CT17" s="87" t="str">
        <f aca="false">"$"&amp;CT$11&amp;"$"&amp;$B17</f>
        <v>$H$66</v>
      </c>
      <c r="CU17" s="87" t="str">
        <f aca="false">"$"&amp;CU$11&amp;"$"&amp;$B17</f>
        <v>$H$66</v>
      </c>
      <c r="CV17" s="87" t="str">
        <f aca="false">"$"&amp;CV$11&amp;"$"&amp;$B17</f>
        <v>$H$66</v>
      </c>
      <c r="CW17" s="87" t="str">
        <f aca="false">"$"&amp;CW$11&amp;"$"&amp;$B17</f>
        <v>$H$66</v>
      </c>
      <c r="CX17" s="87" t="str">
        <f aca="false">"$"&amp;CX$11&amp;"$"&amp;$B17</f>
        <v>$F$66</v>
      </c>
      <c r="CY17" s="87" t="str">
        <f aca="false">"$"&amp;CY$11&amp;"$"&amp;$B17</f>
        <v>$F$66</v>
      </c>
      <c r="CZ17" s="87" t="str">
        <f aca="false">"$"&amp;CZ$11&amp;"$"&amp;$B17</f>
        <v>$F$66</v>
      </c>
      <c r="DA17" s="87" t="str">
        <f aca="false">"$"&amp;DA$11&amp;"$"&amp;$B17</f>
        <v>$F$66</v>
      </c>
      <c r="DB17" s="87" t="str">
        <f aca="false">"$"&amp;DB$11&amp;"$"&amp;$B17</f>
        <v>$F$66</v>
      </c>
      <c r="DC17" s="87" t="str">
        <f aca="false">"$"&amp;DC$11&amp;"$"&amp;$B17</f>
        <v>$H$66</v>
      </c>
      <c r="DD17" s="87" t="str">
        <f aca="false">"$"&amp;DD$11&amp;"$"&amp;$B17</f>
        <v>$H$66</v>
      </c>
      <c r="DE17" s="87" t="str">
        <f aca="false">"$"&amp;DE$11&amp;"$"&amp;$B17</f>
        <v>$H$66</v>
      </c>
      <c r="DF17" s="87" t="str">
        <f aca="false">"$"&amp;DF$11&amp;"$"&amp;$B17</f>
        <v>$H$66</v>
      </c>
      <c r="DG17" s="87" t="str">
        <f aca="false">"$"&amp;DG$11&amp;"$"&amp;$B17</f>
        <v>$F$66</v>
      </c>
      <c r="DH17" s="87" t="str">
        <f aca="false">"$"&amp;DH$11&amp;"$"&amp;$B17</f>
        <v>$F$66</v>
      </c>
      <c r="DI17" s="87" t="str">
        <f aca="false">"$"&amp;DI$11&amp;"$"&amp;$B17</f>
        <v>$F$66</v>
      </c>
      <c r="DJ17" s="87" t="str">
        <f aca="false">"$"&amp;DJ$11&amp;"$"&amp;$B17</f>
        <v>$F$66</v>
      </c>
      <c r="DK17" s="87" t="str">
        <f aca="false">"$"&amp;DK$11&amp;"$"&amp;$B17</f>
        <v>$F$66</v>
      </c>
      <c r="DL17" s="87" t="str">
        <f aca="false">"$"&amp;DL$11&amp;"$"&amp;$B17</f>
        <v>$H$66</v>
      </c>
      <c r="DM17" s="87" t="str">
        <f aca="false">"$"&amp;DM$11&amp;"$"&amp;$B17</f>
        <v>$H$66</v>
      </c>
      <c r="DN17" s="87" t="str">
        <f aca="false">"$"&amp;DN$11&amp;"$"&amp;$B17</f>
        <v>$H$66</v>
      </c>
      <c r="DO17" s="87" t="str">
        <f aca="false">"$"&amp;DO$11&amp;"$"&amp;$B17</f>
        <v>$H$66</v>
      </c>
      <c r="DP17" s="87" t="str">
        <f aca="false">"$"&amp;DP$11&amp;"$"&amp;$B17</f>
        <v>$F$66</v>
      </c>
      <c r="DQ17" s="87" t="str">
        <f aca="false">"$"&amp;DQ$11&amp;"$"&amp;$B17</f>
        <v>$F$66</v>
      </c>
      <c r="DR17" s="87" t="str">
        <f aca="false">"$"&amp;DR$11&amp;"$"&amp;$B17</f>
        <v>$F$66</v>
      </c>
      <c r="DS17" s="87" t="str">
        <f aca="false">"$"&amp;DS$11&amp;"$"&amp;$B17</f>
        <v>$F$66</v>
      </c>
      <c r="DT17" s="87" t="str">
        <f aca="false">"$"&amp;DT$11&amp;"$"&amp;$B17</f>
        <v>$F$66</v>
      </c>
      <c r="DU17" s="87" t="str">
        <f aca="false">"$"&amp;DU$11&amp;"$"&amp;$B17</f>
        <v>$H$66</v>
      </c>
      <c r="DV17" s="87" t="str">
        <f aca="false">"$"&amp;DV$11&amp;"$"&amp;$B17</f>
        <v>$H$66</v>
      </c>
      <c r="DW17" s="87" t="str">
        <f aca="false">"$"&amp;DW$11&amp;"$"&amp;$B17</f>
        <v>$H$66</v>
      </c>
      <c r="DX17" s="87" t="str">
        <f aca="false">"$"&amp;DX$11&amp;"$"&amp;$B17</f>
        <v>$H$66</v>
      </c>
      <c r="DY17" s="87" t="str">
        <f aca="false">"$"&amp;DY$11&amp;"$"&amp;$B17</f>
        <v>$F$66</v>
      </c>
      <c r="DZ17" s="87" t="str">
        <f aca="false">"$"&amp;DZ$11&amp;"$"&amp;$B17</f>
        <v>$F$66</v>
      </c>
      <c r="EA17" s="87" t="str">
        <f aca="false">"$"&amp;EA$11&amp;"$"&amp;$B17</f>
        <v>$F$66</v>
      </c>
      <c r="EB17" s="87" t="str">
        <f aca="false">"$"&amp;EB$11&amp;"$"&amp;$B17</f>
        <v>$F$66</v>
      </c>
      <c r="EC17" s="87" t="str">
        <f aca="false">"$"&amp;EC$11&amp;"$"&amp;$B17</f>
        <v>$F$66</v>
      </c>
      <c r="ED17" s="87" t="str">
        <f aca="false">"$"&amp;ED$11&amp;"$"&amp;$B17</f>
        <v>$H$66</v>
      </c>
      <c r="EE17" s="87" t="str">
        <f aca="false">"$"&amp;EE$11&amp;"$"&amp;$B17</f>
        <v>$H$66</v>
      </c>
      <c r="EF17" s="87" t="str">
        <f aca="false">"$"&amp;EF$11&amp;"$"&amp;$B17</f>
        <v>$H$66</v>
      </c>
      <c r="EG17" s="87" t="str">
        <f aca="false">"$"&amp;EG$11&amp;"$"&amp;$B17</f>
        <v>$H$66</v>
      </c>
      <c r="EH17" s="87" t="str">
        <f aca="false">"$"&amp;EH$11&amp;"$"&amp;$B17</f>
        <v>$F$66</v>
      </c>
      <c r="EI17" s="87" t="str">
        <f aca="false">"$"&amp;EI$11&amp;"$"&amp;$B17</f>
        <v>$F$66</v>
      </c>
      <c r="EJ17" s="87" t="str">
        <f aca="false">"$"&amp;EJ$11&amp;"$"&amp;$B17</f>
        <v>$F$66</v>
      </c>
      <c r="EK17" s="87" t="str">
        <f aca="false">"$"&amp;EK$11&amp;"$"&amp;$B17</f>
        <v>$F$66</v>
      </c>
      <c r="EL17" s="87" t="str">
        <f aca="false">"$"&amp;EL$11&amp;"$"&amp;$B17</f>
        <v>$F$66</v>
      </c>
      <c r="EM17" s="87" t="str">
        <f aca="false">"$"&amp;EM$11&amp;"$"&amp;$B17</f>
        <v>$H$66</v>
      </c>
      <c r="EN17" s="87" t="str">
        <f aca="false">"$"&amp;EN$11&amp;"$"&amp;$B17</f>
        <v>$H$66</v>
      </c>
      <c r="EO17" s="87" t="str">
        <f aca="false">"$"&amp;EO$11&amp;"$"&amp;$B17</f>
        <v>$H$66</v>
      </c>
      <c r="EP17" s="87" t="str">
        <f aca="false">"$"&amp;EP$11&amp;"$"&amp;$B17</f>
        <v>$H$66</v>
      </c>
      <c r="EQ17" s="87" t="str">
        <f aca="false">"$"&amp;EQ$11&amp;"$"&amp;$B17</f>
        <v>$F$66</v>
      </c>
      <c r="ER17" s="87" t="str">
        <f aca="false">"$"&amp;ER$11&amp;"$"&amp;$B17</f>
        <v>$F$66</v>
      </c>
      <c r="ES17" s="87" t="str">
        <f aca="false">"$"&amp;ES$11&amp;"$"&amp;$B17</f>
        <v>$F$66</v>
      </c>
      <c r="ET17" s="87" t="str">
        <f aca="false">"$"&amp;ET$11&amp;"$"&amp;$B17</f>
        <v>$F$66</v>
      </c>
      <c r="EU17" s="87" t="str">
        <f aca="false">"$"&amp;EU$11&amp;"$"&amp;$B17</f>
        <v>$F$66</v>
      </c>
      <c r="EV17" s="87" t="str">
        <f aca="false">"$"&amp;EV$11&amp;"$"&amp;$B17</f>
        <v>$H$66</v>
      </c>
      <c r="EW17" s="87" t="str">
        <f aca="false">"$"&amp;EW$11&amp;"$"&amp;$B17</f>
        <v>$H$66</v>
      </c>
      <c r="EX17" s="87" t="str">
        <f aca="false">"$"&amp;EX$11&amp;"$"&amp;$B17</f>
        <v>$H$66</v>
      </c>
      <c r="EY17" s="87" t="str">
        <f aca="false">"$"&amp;EY$11&amp;"$"&amp;$B17</f>
        <v>$H$66</v>
      </c>
      <c r="EZ17" s="87" t="str">
        <f aca="false">"$"&amp;EZ$11&amp;"$"&amp;$B17</f>
        <v>$F$66</v>
      </c>
      <c r="FA17" s="87" t="str">
        <f aca="false">"$"&amp;FA$11&amp;"$"&amp;$B17</f>
        <v>$F$66</v>
      </c>
      <c r="FB17" s="87" t="str">
        <f aca="false">"$"&amp;FB$11&amp;"$"&amp;$B17</f>
        <v>$F$66</v>
      </c>
      <c r="FC17" s="87" t="str">
        <f aca="false">"$"&amp;FC$11&amp;"$"&amp;$B17</f>
        <v>$F$66</v>
      </c>
      <c r="FD17" s="87" t="str">
        <f aca="false">"$"&amp;FD$11&amp;"$"&amp;$B17</f>
        <v>$F$66</v>
      </c>
      <c r="FE17" s="87" t="str">
        <f aca="false">"$"&amp;FE$11&amp;"$"&amp;$B17</f>
        <v>$H$66</v>
      </c>
      <c r="FF17" s="87" t="str">
        <f aca="false">"$"&amp;FF$11&amp;"$"&amp;$B17</f>
        <v>$H$66</v>
      </c>
      <c r="FG17" s="87" t="str">
        <f aca="false">"$"&amp;FG$11&amp;"$"&amp;$B17</f>
        <v>$H$66</v>
      </c>
      <c r="FH17" s="87" t="str">
        <f aca="false">"$"&amp;FH$11&amp;"$"&amp;$B17</f>
        <v>$H$66</v>
      </c>
      <c r="FI17" s="87" t="str">
        <f aca="false">"$"&amp;FI$11&amp;"$"&amp;$B17</f>
        <v>$F$66</v>
      </c>
      <c r="FJ17" s="87" t="str">
        <f aca="false">"$"&amp;FJ$11&amp;"$"&amp;$B17</f>
        <v>$F$66</v>
      </c>
      <c r="FK17" s="87" t="str">
        <f aca="false">"$"&amp;FK$11&amp;"$"&amp;$B17</f>
        <v>$F$66</v>
      </c>
      <c r="FL17" s="87" t="str">
        <f aca="false">"$"&amp;FL$11&amp;"$"&amp;$B17</f>
        <v>$F$66</v>
      </c>
      <c r="FM17" s="87" t="str">
        <f aca="false">"$"&amp;FM$11&amp;"$"&amp;$B17</f>
        <v>$F$66</v>
      </c>
      <c r="FN17" s="87" t="str">
        <f aca="false">"$"&amp;FN$11&amp;"$"&amp;$B17</f>
        <v>$H$66</v>
      </c>
      <c r="FO17" s="87" t="str">
        <f aca="false">"$"&amp;FO$11&amp;"$"&amp;$B17</f>
        <v>$H$66</v>
      </c>
      <c r="FP17" s="87" t="str">
        <f aca="false">"$"&amp;FP$11&amp;"$"&amp;$B17</f>
        <v>$H$66</v>
      </c>
      <c r="FQ17" s="87" t="str">
        <f aca="false">"$"&amp;FQ$11&amp;"$"&amp;$B17</f>
        <v>$H$66</v>
      </c>
      <c r="FR17" s="87" t="str">
        <f aca="false">"$"&amp;FR$11&amp;"$"&amp;$B17</f>
        <v>$F$66</v>
      </c>
      <c r="FS17" s="87" t="str">
        <f aca="false">"$"&amp;FS$11&amp;"$"&amp;$B17</f>
        <v>$F$66</v>
      </c>
      <c r="FT17" s="87" t="str">
        <f aca="false">"$"&amp;FT$11&amp;"$"&amp;$B17</f>
        <v>$F$66</v>
      </c>
      <c r="FU17" s="87" t="str">
        <f aca="false">"$"&amp;FU$11&amp;"$"&amp;$B17</f>
        <v>$F$66</v>
      </c>
      <c r="FV17" s="87" t="str">
        <f aca="false">"$"&amp;FV$11&amp;"$"&amp;$B17</f>
        <v>$F$66</v>
      </c>
      <c r="FW17" s="87" t="str">
        <f aca="false">"$"&amp;FW$11&amp;"$"&amp;$B17</f>
        <v>$H$66</v>
      </c>
      <c r="FX17" s="87" t="str">
        <f aca="false">"$"&amp;FX$11&amp;"$"&amp;$B17</f>
        <v>$H$66</v>
      </c>
      <c r="FY17" s="87" t="str">
        <f aca="false">"$"&amp;FY$11&amp;"$"&amp;$B17</f>
        <v>$H$66</v>
      </c>
      <c r="FZ17" s="87" t="str">
        <f aca="false">"$"&amp;FZ$11&amp;"$"&amp;$B17</f>
        <v>$H$66</v>
      </c>
      <c r="GA17" s="87" t="str">
        <f aca="false">"$"&amp;GA$11&amp;"$"&amp;$B17</f>
        <v>$F$66</v>
      </c>
      <c r="GB17" s="87" t="str">
        <f aca="false">"$"&amp;GB$11&amp;"$"&amp;$B17</f>
        <v>$F$66</v>
      </c>
      <c r="GC17" s="87" t="str">
        <f aca="false">"$"&amp;GC$11&amp;"$"&amp;$B17</f>
        <v>$F$66</v>
      </c>
      <c r="GD17" s="87" t="str">
        <f aca="false">"$"&amp;GD$11&amp;"$"&amp;$B17</f>
        <v>$F$66</v>
      </c>
      <c r="GE17" s="87" t="str">
        <f aca="false">"$"&amp;GE$11&amp;"$"&amp;$B17</f>
        <v>$F$66</v>
      </c>
      <c r="GF17" s="87" t="str">
        <f aca="false">"$"&amp;GF$11&amp;"$"&amp;$B17</f>
        <v>$H$66</v>
      </c>
      <c r="GG17" s="87" t="str">
        <f aca="false">"$"&amp;GG$11&amp;"$"&amp;$B17</f>
        <v>$H$66</v>
      </c>
      <c r="GH17" s="87" t="str">
        <f aca="false">"$"&amp;GH$11&amp;"$"&amp;$B17</f>
        <v>$H$66</v>
      </c>
      <c r="GI17" s="87" t="str">
        <f aca="false">"$"&amp;GI$11&amp;"$"&amp;$B17</f>
        <v>$H$66</v>
      </c>
      <c r="GJ17" s="87" t="str">
        <f aca="false">"$"&amp;GJ$11&amp;"$"&amp;$B17</f>
        <v>$F$66</v>
      </c>
      <c r="GK17" s="87" t="str">
        <f aca="false">"$"&amp;GK$11&amp;"$"&amp;$B17</f>
        <v>$F$66</v>
      </c>
      <c r="GL17" s="87" t="str">
        <f aca="false">"$"&amp;GL$11&amp;"$"&amp;$B17</f>
        <v>$F$66</v>
      </c>
      <c r="GM17" s="87" t="str">
        <f aca="false">"$"&amp;GM$11&amp;"$"&amp;$B17</f>
        <v>$F$66</v>
      </c>
      <c r="GN17" s="87" t="str">
        <f aca="false">"$"&amp;GN$11&amp;"$"&amp;$B17</f>
        <v>$F$66</v>
      </c>
      <c r="GO17" s="87" t="str">
        <f aca="false">"$"&amp;GO$11&amp;"$"&amp;$B17</f>
        <v>$H$66</v>
      </c>
      <c r="GP17" s="87" t="str">
        <f aca="false">"$"&amp;GP$11&amp;"$"&amp;$B17</f>
        <v>$H$66</v>
      </c>
      <c r="GQ17" s="87" t="str">
        <f aca="false">"$"&amp;GQ$11&amp;"$"&amp;$B17</f>
        <v>$H$66</v>
      </c>
      <c r="GR17" s="87" t="str">
        <f aca="false">"$"&amp;GR$11&amp;"$"&amp;$B17</f>
        <v>$H$66</v>
      </c>
      <c r="GS17" s="87" t="str">
        <f aca="false">"$"&amp;GS$11&amp;"$"&amp;$B17</f>
        <v>$F$66</v>
      </c>
      <c r="GT17" s="87" t="str">
        <f aca="false">"$"&amp;GT$11&amp;"$"&amp;$B17</f>
        <v>$F$66</v>
      </c>
      <c r="GU17" s="87" t="str">
        <f aca="false">"$"&amp;GU$11&amp;"$"&amp;$B17</f>
        <v>$F$66</v>
      </c>
      <c r="GV17" s="87" t="str">
        <f aca="false">"$"&amp;GV$11&amp;"$"&amp;$B17</f>
        <v>$F$66</v>
      </c>
      <c r="GW17" s="87" t="str">
        <f aca="false">"$"&amp;GW$11&amp;"$"&amp;$B17</f>
        <v>$F$66</v>
      </c>
      <c r="GX17" s="87" t="str">
        <f aca="false">"$"&amp;GX$11&amp;"$"&amp;$B17</f>
        <v>$H$66</v>
      </c>
      <c r="GY17" s="87" t="str">
        <f aca="false">"$"&amp;GY$11&amp;"$"&amp;$B17</f>
        <v>$H$66</v>
      </c>
      <c r="GZ17" s="87" t="str">
        <f aca="false">"$"&amp;GZ$11&amp;"$"&amp;$B17</f>
        <v>$H$66</v>
      </c>
      <c r="HA17" s="87" t="str">
        <f aca="false">"$"&amp;HA$11&amp;"$"&amp;$B17</f>
        <v>$H$66</v>
      </c>
      <c r="HB17" s="87" t="str">
        <f aca="false">"$"&amp;HB$11&amp;"$"&amp;$B17</f>
        <v>$F$66</v>
      </c>
      <c r="HC17" s="87" t="str">
        <f aca="false">"$"&amp;HC$11&amp;"$"&amp;$B17</f>
        <v>$F$66</v>
      </c>
      <c r="HD17" s="87" t="str">
        <f aca="false">"$"&amp;HD$11&amp;"$"&amp;$B17</f>
        <v>$F$66</v>
      </c>
      <c r="HE17" s="87" t="str">
        <f aca="false">"$"&amp;HE$11&amp;"$"&amp;$B17</f>
        <v>$F$66</v>
      </c>
      <c r="HF17" s="87" t="str">
        <f aca="false">"$"&amp;HF$11&amp;"$"&amp;$B17</f>
        <v>$F$66</v>
      </c>
      <c r="HG17" s="87" t="str">
        <f aca="false">"$"&amp;HG$11&amp;"$"&amp;$B17</f>
        <v>$H$66</v>
      </c>
      <c r="HH17" s="87" t="str">
        <f aca="false">"$"&amp;HH$11&amp;"$"&amp;$B17</f>
        <v>$H$66</v>
      </c>
      <c r="HI17" s="87" t="str">
        <f aca="false">"$"&amp;HI$11&amp;"$"&amp;$B17</f>
        <v>$H$66</v>
      </c>
      <c r="HJ17" s="87" t="str">
        <f aca="false">"$"&amp;HJ$11&amp;"$"&amp;$B17</f>
        <v>$H$66</v>
      </c>
      <c r="HK17" s="87" t="str">
        <f aca="false">"$"&amp;HK$11&amp;"$"&amp;$B17</f>
        <v>$F$66</v>
      </c>
      <c r="HL17" s="87" t="str">
        <f aca="false">"$"&amp;HL$11&amp;"$"&amp;$B17</f>
        <v>$F$66</v>
      </c>
      <c r="HM17" s="87" t="str">
        <f aca="false">"$"&amp;HM$11&amp;"$"&amp;$B17</f>
        <v>$F$66</v>
      </c>
      <c r="HN17" s="87" t="str">
        <f aca="false">"$"&amp;HN$11&amp;"$"&amp;$B17</f>
        <v>$F$66</v>
      </c>
      <c r="HO17" s="87" t="str">
        <f aca="false">"$"&amp;HO$11&amp;"$"&amp;$B17</f>
        <v>$F$66</v>
      </c>
      <c r="HP17" s="87" t="str">
        <f aca="false">"$"&amp;HP$11&amp;"$"&amp;$B17</f>
        <v>$H$66</v>
      </c>
      <c r="HQ17" s="87" t="str">
        <f aca="false">"$"&amp;HQ$11&amp;"$"&amp;$B17</f>
        <v>$H$66</v>
      </c>
      <c r="HR17" s="87" t="str">
        <f aca="false">"$"&amp;HR$11&amp;"$"&amp;$B17</f>
        <v>$H$66</v>
      </c>
      <c r="HS17" s="87" t="str">
        <f aca="false">"$"&amp;HS$11&amp;"$"&amp;$B17</f>
        <v>$H$66</v>
      </c>
      <c r="HT17" s="87" t="str">
        <f aca="false">"$"&amp;HT$11&amp;"$"&amp;$B17</f>
        <v>$F$66</v>
      </c>
      <c r="HU17" s="87" t="str">
        <f aca="false">"$"&amp;HU$11&amp;"$"&amp;$B17</f>
        <v>$F$66</v>
      </c>
      <c r="HV17" s="87" t="str">
        <f aca="false">"$"&amp;HV$11&amp;"$"&amp;$B17</f>
        <v>$F$66</v>
      </c>
      <c r="HW17" s="87" t="str">
        <f aca="false">"$"&amp;HW$11&amp;"$"&amp;$B17</f>
        <v>$F$66</v>
      </c>
      <c r="HX17" s="87" t="str">
        <f aca="false">"$"&amp;HX$11&amp;"$"&amp;$B17</f>
        <v>$F$66</v>
      </c>
      <c r="HY17" s="87" t="str">
        <f aca="false">"$"&amp;HY$11&amp;"$"&amp;$B17</f>
        <v>$H$66</v>
      </c>
      <c r="HZ17" s="87" t="str">
        <f aca="false">"$"&amp;HZ$11&amp;"$"&amp;$B17</f>
        <v>$H$66</v>
      </c>
      <c r="IA17" s="87" t="str">
        <f aca="false">"$"&amp;IA$11&amp;"$"&amp;$B17</f>
        <v>$H$66</v>
      </c>
      <c r="IB17" s="87" t="str">
        <f aca="false">"$"&amp;IB$11&amp;"$"&amp;$B17</f>
        <v>$H$66</v>
      </c>
      <c r="IC17" s="87" t="str">
        <f aca="false">"$"&amp;IC$11&amp;"$"&amp;$B17</f>
        <v>$F$66</v>
      </c>
      <c r="ID17" s="87" t="str">
        <f aca="false">"$"&amp;ID$11&amp;"$"&amp;$B17</f>
        <v>$F$66</v>
      </c>
      <c r="IE17" s="87" t="str">
        <f aca="false">"$"&amp;IE$11&amp;"$"&amp;$B17</f>
        <v>$F$66</v>
      </c>
      <c r="IF17" s="87" t="str">
        <f aca="false">"$"&amp;IF$11&amp;"$"&amp;$B17</f>
        <v>$F$66</v>
      </c>
      <c r="IG17" s="87" t="str">
        <f aca="false">"$"&amp;IG$11&amp;"$"&amp;$B17</f>
        <v>$F$66</v>
      </c>
      <c r="IH17" s="87" t="str">
        <f aca="false">"$"&amp;IH$11&amp;"$"&amp;$B17</f>
        <v>$H$66</v>
      </c>
      <c r="II17" s="87" t="str">
        <f aca="false">"$"&amp;II$11&amp;"$"&amp;$B17</f>
        <v>$H$66</v>
      </c>
      <c r="IJ17" s="87" t="str">
        <f aca="false">"$"&amp;IJ$11&amp;"$"&amp;$B17</f>
        <v>$H$66</v>
      </c>
      <c r="IK17" s="87" t="str">
        <f aca="false">"$"&amp;IK$11&amp;"$"&amp;$B17</f>
        <v>$H$66</v>
      </c>
      <c r="IL17" s="87" t="str">
        <f aca="false">"$"&amp;IL$11&amp;"$"&amp;$B17</f>
        <v>$F$66</v>
      </c>
      <c r="IM17" s="87" t="str">
        <f aca="false">"$"&amp;IM$11&amp;"$"&amp;$B17</f>
        <v>$F$66</v>
      </c>
      <c r="IN17" s="87" t="str">
        <f aca="false">"$"&amp;IN$11&amp;"$"&amp;$B17</f>
        <v>$F$66</v>
      </c>
      <c r="IO17" s="87" t="str">
        <f aca="false">"$"&amp;IO$11&amp;"$"&amp;$B17</f>
        <v>$F$66</v>
      </c>
      <c r="IP17" s="87" t="str">
        <f aca="false">"$"&amp;IP$11&amp;"$"&amp;$B17</f>
        <v>$F$66</v>
      </c>
      <c r="IQ17" s="87" t="str">
        <f aca="false">"$"&amp;IQ$11&amp;"$"&amp;$B17</f>
        <v>$H$66</v>
      </c>
      <c r="IR17" s="87" t="str">
        <f aca="false">"$"&amp;IR$11&amp;"$"&amp;$B17</f>
        <v>$H$66</v>
      </c>
      <c r="IS17" s="87" t="str">
        <f aca="false">"$"&amp;IS$11&amp;"$"&amp;$B17</f>
        <v>$H$66</v>
      </c>
      <c r="IT17" s="87" t="str">
        <f aca="false">"$"&amp;IT$11&amp;"$"&amp;$B17</f>
        <v>$H$66</v>
      </c>
      <c r="IU17" s="87" t="str">
        <f aca="false">"$"&amp;IU$11&amp;"$"&amp;$B17</f>
        <v>$F$66</v>
      </c>
      <c r="IV17" s="87" t="str">
        <f aca="false">"$"&amp;IV$11&amp;"$"&amp;$B17</f>
        <v>$F$66</v>
      </c>
      <c r="IW17" s="87" t="str">
        <f aca="false">"$"&amp;IW$11&amp;"$"&amp;$B17</f>
        <v>$F$66</v>
      </c>
      <c r="IX17" s="87" t="str">
        <f aca="false">"$"&amp;IX$11&amp;"$"&amp;$B17</f>
        <v>$F$66</v>
      </c>
      <c r="IY17" s="87" t="str">
        <f aca="false">"$"&amp;IY$11&amp;"$"&amp;$B17</f>
        <v>$F$66</v>
      </c>
      <c r="IZ17" s="87" t="str">
        <f aca="false">"$"&amp;IZ$11&amp;"$"&amp;$B17</f>
        <v>$H$66</v>
      </c>
      <c r="JA17" s="87" t="str">
        <f aca="false">"$"&amp;JA$11&amp;"$"&amp;$B17</f>
        <v>$H$66</v>
      </c>
      <c r="JB17" s="87" t="str">
        <f aca="false">"$"&amp;JB$11&amp;"$"&amp;$B17</f>
        <v>$H$66</v>
      </c>
      <c r="JC17" s="87" t="str">
        <f aca="false">"$"&amp;JC$11&amp;"$"&amp;$B17</f>
        <v>$H$66</v>
      </c>
    </row>
    <row r="18" customFormat="false" ht="12.75" hidden="true" customHeight="false" outlineLevel="0" collapsed="false">
      <c r="A18" s="87" t="s">
        <v>608</v>
      </c>
      <c r="B18" s="87" t="n">
        <v>397</v>
      </c>
      <c r="C18" s="87" t="str">
        <f aca="false">"$"&amp;C$11&amp;"$"&amp;$B18</f>
        <v>$F$397</v>
      </c>
      <c r="D18" s="87" t="str">
        <f aca="false">"$"&amp;D$11&amp;"$"&amp;$B18</f>
        <v>$F$397</v>
      </c>
      <c r="E18" s="87" t="str">
        <f aca="false">"$"&amp;E$11&amp;"$"&amp;$B18</f>
        <v>$F$397</v>
      </c>
      <c r="F18" s="87" t="str">
        <f aca="false">"$"&amp;F$11&amp;"$"&amp;$B18</f>
        <v>$F$397</v>
      </c>
      <c r="G18" s="87" t="str">
        <f aca="false">"$"&amp;G$11&amp;"$"&amp;$B18</f>
        <v>$F$397</v>
      </c>
      <c r="H18" s="87" t="str">
        <f aca="false">"$"&amp;H$11&amp;"$"&amp;$B18</f>
        <v>$H$397</v>
      </c>
      <c r="I18" s="87" t="str">
        <f aca="false">"$"&amp;I$11&amp;"$"&amp;$B18</f>
        <v>$H$397</v>
      </c>
      <c r="J18" s="87" t="str">
        <f aca="false">"$"&amp;J$11&amp;"$"&amp;$B18</f>
        <v>$H$397</v>
      </c>
      <c r="K18" s="87" t="str">
        <f aca="false">"$"&amp;K$11&amp;"$"&amp;$B18</f>
        <v>$H$397</v>
      </c>
      <c r="L18" s="87" t="str">
        <f aca="false">"$"&amp;L$11&amp;"$"&amp;$B18</f>
        <v>$F$397</v>
      </c>
      <c r="M18" s="87" t="str">
        <f aca="false">"$"&amp;M$11&amp;"$"&amp;$B18</f>
        <v>$F$397</v>
      </c>
      <c r="N18" s="87" t="str">
        <f aca="false">"$"&amp;N$11&amp;"$"&amp;$B18</f>
        <v>$F$397</v>
      </c>
      <c r="O18" s="87" t="str">
        <f aca="false">"$"&amp;O$11&amp;"$"&amp;$B18</f>
        <v>$F$397</v>
      </c>
      <c r="P18" s="87" t="str">
        <f aca="false">"$"&amp;P$11&amp;"$"&amp;$B18</f>
        <v>$F$397</v>
      </c>
      <c r="Q18" s="87" t="str">
        <f aca="false">"$"&amp;Q$11&amp;"$"&amp;$B18</f>
        <v>$H$397</v>
      </c>
      <c r="R18" s="87" t="str">
        <f aca="false">"$"&amp;R$11&amp;"$"&amp;$B18</f>
        <v>$H$397</v>
      </c>
      <c r="S18" s="87" t="str">
        <f aca="false">"$"&amp;S$11&amp;"$"&amp;$B18</f>
        <v>$H$397</v>
      </c>
      <c r="T18" s="87" t="str">
        <f aca="false">"$"&amp;T$11&amp;"$"&amp;$B18</f>
        <v>$H$397</v>
      </c>
      <c r="U18" s="87" t="str">
        <f aca="false">"$"&amp;U$11&amp;"$"&amp;$B18</f>
        <v>$F$397</v>
      </c>
      <c r="V18" s="87" t="str">
        <f aca="false">"$"&amp;V$11&amp;"$"&amp;$B18</f>
        <v>$F$397</v>
      </c>
      <c r="W18" s="87" t="str">
        <f aca="false">"$"&amp;W$11&amp;"$"&amp;$B18</f>
        <v>$F$397</v>
      </c>
      <c r="X18" s="87" t="str">
        <f aca="false">"$"&amp;X$11&amp;"$"&amp;$B18</f>
        <v>$F$397</v>
      </c>
      <c r="Y18" s="87" t="str">
        <f aca="false">"$"&amp;Y$11&amp;"$"&amp;$B18</f>
        <v>$F$397</v>
      </c>
      <c r="Z18" s="87" t="str">
        <f aca="false">"$"&amp;Z$11&amp;"$"&amp;$B18</f>
        <v>$H$397</v>
      </c>
      <c r="AA18" s="87" t="str">
        <f aca="false">"$"&amp;AA$11&amp;"$"&amp;$B18</f>
        <v>$H$397</v>
      </c>
      <c r="AB18" s="87" t="str">
        <f aca="false">"$"&amp;AB$11&amp;"$"&amp;$B18</f>
        <v>$H$397</v>
      </c>
      <c r="AC18" s="87" t="str">
        <f aca="false">"$"&amp;AC$11&amp;"$"&amp;$B18</f>
        <v>$H$397</v>
      </c>
      <c r="AD18" s="87" t="str">
        <f aca="false">"$"&amp;AD$11&amp;"$"&amp;$B18</f>
        <v>$F$397</v>
      </c>
      <c r="AE18" s="87" t="str">
        <f aca="false">"$"&amp;AE$11&amp;"$"&amp;$B18</f>
        <v>$F$397</v>
      </c>
      <c r="AF18" s="87" t="str">
        <f aca="false">"$"&amp;AF$11&amp;"$"&amp;$B18</f>
        <v>$F$397</v>
      </c>
      <c r="AG18" s="87" t="str">
        <f aca="false">"$"&amp;AG$11&amp;"$"&amp;$B18</f>
        <v>$F$397</v>
      </c>
      <c r="AH18" s="87" t="str">
        <f aca="false">"$"&amp;AH$11&amp;"$"&amp;$B18</f>
        <v>$F$397</v>
      </c>
      <c r="AI18" s="87" t="str">
        <f aca="false">"$"&amp;AI$11&amp;"$"&amp;$B18</f>
        <v>$H$397</v>
      </c>
      <c r="AJ18" s="87" t="str">
        <f aca="false">"$"&amp;AJ$11&amp;"$"&amp;$B18</f>
        <v>$H$397</v>
      </c>
      <c r="AK18" s="87" t="str">
        <f aca="false">"$"&amp;AK$11&amp;"$"&amp;$B18</f>
        <v>$H$397</v>
      </c>
      <c r="AL18" s="87" t="str">
        <f aca="false">"$"&amp;AL$11&amp;"$"&amp;$B18</f>
        <v>$H$397</v>
      </c>
      <c r="AM18" s="87" t="str">
        <f aca="false">"$"&amp;AM$11&amp;"$"&amp;$B18</f>
        <v>$F$397</v>
      </c>
      <c r="AN18" s="87" t="str">
        <f aca="false">"$"&amp;AN$11&amp;"$"&amp;$B18</f>
        <v>$F$397</v>
      </c>
      <c r="AO18" s="87" t="str">
        <f aca="false">"$"&amp;AO$11&amp;"$"&amp;$B18</f>
        <v>$F$397</v>
      </c>
      <c r="AP18" s="87" t="str">
        <f aca="false">"$"&amp;AP$11&amp;"$"&amp;$B18</f>
        <v>$F$397</v>
      </c>
      <c r="AQ18" s="87" t="str">
        <f aca="false">"$"&amp;AQ$11&amp;"$"&amp;$B18</f>
        <v>$F$397</v>
      </c>
      <c r="AR18" s="87" t="str">
        <f aca="false">"$"&amp;AR$11&amp;"$"&amp;$B18</f>
        <v>$H$397</v>
      </c>
      <c r="AS18" s="87" t="str">
        <f aca="false">"$"&amp;AS$11&amp;"$"&amp;$B18</f>
        <v>$H$397</v>
      </c>
      <c r="AT18" s="87" t="str">
        <f aca="false">"$"&amp;AT$11&amp;"$"&amp;$B18</f>
        <v>$H$397</v>
      </c>
      <c r="AU18" s="87" t="str">
        <f aca="false">"$"&amp;AU$11&amp;"$"&amp;$B18</f>
        <v>$H$397</v>
      </c>
      <c r="AV18" s="87" t="str">
        <f aca="false">"$"&amp;AV$11&amp;"$"&amp;$B18</f>
        <v>$F$397</v>
      </c>
      <c r="AW18" s="87" t="str">
        <f aca="false">"$"&amp;AW$11&amp;"$"&amp;$B18</f>
        <v>$F$397</v>
      </c>
      <c r="AX18" s="87" t="str">
        <f aca="false">"$"&amp;AX$11&amp;"$"&amp;$B18</f>
        <v>$F$397</v>
      </c>
      <c r="AY18" s="87" t="str">
        <f aca="false">"$"&amp;AY$11&amp;"$"&amp;$B18</f>
        <v>$F$397</v>
      </c>
      <c r="AZ18" s="87" t="str">
        <f aca="false">"$"&amp;AZ$11&amp;"$"&amp;$B18</f>
        <v>$F$397</v>
      </c>
      <c r="BA18" s="87" t="str">
        <f aca="false">"$"&amp;BA$11&amp;"$"&amp;$B18</f>
        <v>$H$397</v>
      </c>
      <c r="BB18" s="87" t="str">
        <f aca="false">"$"&amp;BB$11&amp;"$"&amp;$B18</f>
        <v>$H$397</v>
      </c>
      <c r="BC18" s="87" t="str">
        <f aca="false">"$"&amp;BC$11&amp;"$"&amp;$B18</f>
        <v>$H$397</v>
      </c>
      <c r="BD18" s="87" t="str">
        <f aca="false">"$"&amp;BD$11&amp;"$"&amp;$B18</f>
        <v>$H$397</v>
      </c>
      <c r="BE18" s="87" t="str">
        <f aca="false">"$"&amp;BE$11&amp;"$"&amp;$B18</f>
        <v>$F$397</v>
      </c>
      <c r="BF18" s="87" t="str">
        <f aca="false">"$"&amp;BF$11&amp;"$"&amp;$B18</f>
        <v>$F$397</v>
      </c>
      <c r="BG18" s="87" t="str">
        <f aca="false">"$"&amp;BG$11&amp;"$"&amp;$B18</f>
        <v>$F$397</v>
      </c>
      <c r="BH18" s="87" t="str">
        <f aca="false">"$"&amp;BH$11&amp;"$"&amp;$B18</f>
        <v>$F$397</v>
      </c>
      <c r="BI18" s="87" t="str">
        <f aca="false">"$"&amp;BI$11&amp;"$"&amp;$B18</f>
        <v>$F$397</v>
      </c>
      <c r="BJ18" s="87" t="str">
        <f aca="false">"$"&amp;BJ$11&amp;"$"&amp;$B18</f>
        <v>$H$397</v>
      </c>
      <c r="BK18" s="87" t="str">
        <f aca="false">"$"&amp;BK$11&amp;"$"&amp;$B18</f>
        <v>$H$397</v>
      </c>
      <c r="BL18" s="87" t="str">
        <f aca="false">"$"&amp;BL$11&amp;"$"&amp;$B18</f>
        <v>$H$397</v>
      </c>
      <c r="BM18" s="87" t="str">
        <f aca="false">"$"&amp;BM$11&amp;"$"&amp;$B18</f>
        <v>$H$397</v>
      </c>
      <c r="BN18" s="87" t="str">
        <f aca="false">"$"&amp;BN$11&amp;"$"&amp;$B18</f>
        <v>$F$397</v>
      </c>
      <c r="BO18" s="87" t="str">
        <f aca="false">"$"&amp;BO$11&amp;"$"&amp;$B18</f>
        <v>$F$397</v>
      </c>
      <c r="BP18" s="87" t="str">
        <f aca="false">"$"&amp;BP$11&amp;"$"&amp;$B18</f>
        <v>$F$397</v>
      </c>
      <c r="BQ18" s="87" t="str">
        <f aca="false">"$"&amp;BQ$11&amp;"$"&amp;$B18</f>
        <v>$F$397</v>
      </c>
      <c r="BR18" s="87" t="str">
        <f aca="false">"$"&amp;BR$11&amp;"$"&amp;$B18</f>
        <v>$F$397</v>
      </c>
      <c r="BS18" s="87" t="str">
        <f aca="false">"$"&amp;BS$11&amp;"$"&amp;$B18</f>
        <v>$H$397</v>
      </c>
      <c r="BT18" s="87" t="str">
        <f aca="false">"$"&amp;BT$11&amp;"$"&amp;$B18</f>
        <v>$H$397</v>
      </c>
      <c r="BU18" s="87" t="str">
        <f aca="false">"$"&amp;BU$11&amp;"$"&amp;$B18</f>
        <v>$H$397</v>
      </c>
      <c r="BV18" s="87" t="str">
        <f aca="false">"$"&amp;BV$11&amp;"$"&amp;$B18</f>
        <v>$H$397</v>
      </c>
      <c r="BW18" s="87" t="str">
        <f aca="false">"$"&amp;BW$11&amp;"$"&amp;$B18</f>
        <v>$F$397</v>
      </c>
      <c r="BX18" s="87" t="str">
        <f aca="false">"$"&amp;BX$11&amp;"$"&amp;$B18</f>
        <v>$F$397</v>
      </c>
      <c r="BY18" s="87" t="str">
        <f aca="false">"$"&amp;BY$11&amp;"$"&amp;$B18</f>
        <v>$F$397</v>
      </c>
      <c r="BZ18" s="87" t="str">
        <f aca="false">"$"&amp;BZ$11&amp;"$"&amp;$B18</f>
        <v>$F$397</v>
      </c>
      <c r="CA18" s="87" t="str">
        <f aca="false">"$"&amp;CA$11&amp;"$"&amp;$B18</f>
        <v>$F$397</v>
      </c>
      <c r="CB18" s="87" t="str">
        <f aca="false">"$"&amp;CB$11&amp;"$"&amp;$B18</f>
        <v>$H$397</v>
      </c>
      <c r="CC18" s="87" t="str">
        <f aca="false">"$"&amp;CC$11&amp;"$"&amp;$B18</f>
        <v>$H$397</v>
      </c>
      <c r="CD18" s="87" t="str">
        <f aca="false">"$"&amp;CD$11&amp;"$"&amp;$B18</f>
        <v>$H$397</v>
      </c>
      <c r="CE18" s="87" t="str">
        <f aca="false">"$"&amp;CE$11&amp;"$"&amp;$B18</f>
        <v>$H$397</v>
      </c>
      <c r="CF18" s="87" t="str">
        <f aca="false">"$"&amp;CF$11&amp;"$"&amp;$B18</f>
        <v>$F$397</v>
      </c>
      <c r="CG18" s="87" t="str">
        <f aca="false">"$"&amp;CG$11&amp;"$"&amp;$B18</f>
        <v>$F$397</v>
      </c>
      <c r="CH18" s="87" t="str">
        <f aca="false">"$"&amp;CH$11&amp;"$"&amp;$B18</f>
        <v>$F$397</v>
      </c>
      <c r="CI18" s="87" t="str">
        <f aca="false">"$"&amp;CI$11&amp;"$"&amp;$B18</f>
        <v>$F$397</v>
      </c>
      <c r="CJ18" s="87" t="str">
        <f aca="false">"$"&amp;CJ$11&amp;"$"&amp;$B18</f>
        <v>$F$397</v>
      </c>
      <c r="CK18" s="87" t="str">
        <f aca="false">"$"&amp;CK$11&amp;"$"&amp;$B18</f>
        <v>$H$397</v>
      </c>
      <c r="CL18" s="87" t="str">
        <f aca="false">"$"&amp;CL$11&amp;"$"&amp;$B18</f>
        <v>$H$397</v>
      </c>
      <c r="CM18" s="87" t="str">
        <f aca="false">"$"&amp;CM$11&amp;"$"&amp;$B18</f>
        <v>$H$397</v>
      </c>
      <c r="CN18" s="87" t="str">
        <f aca="false">"$"&amp;CN$11&amp;"$"&amp;$B18</f>
        <v>$H$397</v>
      </c>
      <c r="CO18" s="87" t="str">
        <f aca="false">"$"&amp;CO$11&amp;"$"&amp;$B18</f>
        <v>$F$397</v>
      </c>
      <c r="CP18" s="87" t="str">
        <f aca="false">"$"&amp;CP$11&amp;"$"&amp;$B18</f>
        <v>$F$397</v>
      </c>
      <c r="CQ18" s="87" t="str">
        <f aca="false">"$"&amp;CQ$11&amp;"$"&amp;$B18</f>
        <v>$F$397</v>
      </c>
      <c r="CR18" s="87" t="str">
        <f aca="false">"$"&amp;CR$11&amp;"$"&amp;$B18</f>
        <v>$F$397</v>
      </c>
      <c r="CS18" s="87" t="str">
        <f aca="false">"$"&amp;CS$11&amp;"$"&amp;$B18</f>
        <v>$F$397</v>
      </c>
      <c r="CT18" s="87" t="str">
        <f aca="false">"$"&amp;CT$11&amp;"$"&amp;$B18</f>
        <v>$H$397</v>
      </c>
      <c r="CU18" s="87" t="str">
        <f aca="false">"$"&amp;CU$11&amp;"$"&amp;$B18</f>
        <v>$H$397</v>
      </c>
      <c r="CV18" s="87" t="str">
        <f aca="false">"$"&amp;CV$11&amp;"$"&amp;$B18</f>
        <v>$H$397</v>
      </c>
      <c r="CW18" s="87" t="str">
        <f aca="false">"$"&amp;CW$11&amp;"$"&amp;$B18</f>
        <v>$H$397</v>
      </c>
      <c r="CX18" s="87" t="str">
        <f aca="false">"$"&amp;CX$11&amp;"$"&amp;$B18</f>
        <v>$F$397</v>
      </c>
      <c r="CY18" s="87" t="str">
        <f aca="false">"$"&amp;CY$11&amp;"$"&amp;$B18</f>
        <v>$F$397</v>
      </c>
      <c r="CZ18" s="87" t="str">
        <f aca="false">"$"&amp;CZ$11&amp;"$"&amp;$B18</f>
        <v>$F$397</v>
      </c>
      <c r="DA18" s="87" t="str">
        <f aca="false">"$"&amp;DA$11&amp;"$"&amp;$B18</f>
        <v>$F$397</v>
      </c>
      <c r="DB18" s="87" t="str">
        <f aca="false">"$"&amp;DB$11&amp;"$"&amp;$B18</f>
        <v>$F$397</v>
      </c>
      <c r="DC18" s="87" t="str">
        <f aca="false">"$"&amp;DC$11&amp;"$"&amp;$B18</f>
        <v>$H$397</v>
      </c>
      <c r="DD18" s="87" t="str">
        <f aca="false">"$"&amp;DD$11&amp;"$"&amp;$B18</f>
        <v>$H$397</v>
      </c>
      <c r="DE18" s="87" t="str">
        <f aca="false">"$"&amp;DE$11&amp;"$"&amp;$B18</f>
        <v>$H$397</v>
      </c>
      <c r="DF18" s="87" t="str">
        <f aca="false">"$"&amp;DF$11&amp;"$"&amp;$B18</f>
        <v>$H$397</v>
      </c>
      <c r="DG18" s="87" t="str">
        <f aca="false">"$"&amp;DG$11&amp;"$"&amp;$B18</f>
        <v>$F$397</v>
      </c>
      <c r="DH18" s="87" t="str">
        <f aca="false">"$"&amp;DH$11&amp;"$"&amp;$B18</f>
        <v>$F$397</v>
      </c>
      <c r="DI18" s="87" t="str">
        <f aca="false">"$"&amp;DI$11&amp;"$"&amp;$B18</f>
        <v>$F$397</v>
      </c>
      <c r="DJ18" s="87" t="str">
        <f aca="false">"$"&amp;DJ$11&amp;"$"&amp;$B18</f>
        <v>$F$397</v>
      </c>
      <c r="DK18" s="87" t="str">
        <f aca="false">"$"&amp;DK$11&amp;"$"&amp;$B18</f>
        <v>$F$397</v>
      </c>
      <c r="DL18" s="87" t="str">
        <f aca="false">"$"&amp;DL$11&amp;"$"&amp;$B18</f>
        <v>$H$397</v>
      </c>
      <c r="DM18" s="87" t="str">
        <f aca="false">"$"&amp;DM$11&amp;"$"&amp;$B18</f>
        <v>$H$397</v>
      </c>
      <c r="DN18" s="87" t="str">
        <f aca="false">"$"&amp;DN$11&amp;"$"&amp;$B18</f>
        <v>$H$397</v>
      </c>
      <c r="DO18" s="87" t="str">
        <f aca="false">"$"&amp;DO$11&amp;"$"&amp;$B18</f>
        <v>$H$397</v>
      </c>
      <c r="DP18" s="87" t="str">
        <f aca="false">"$"&amp;DP$11&amp;"$"&amp;$B18</f>
        <v>$F$397</v>
      </c>
      <c r="DQ18" s="87" t="str">
        <f aca="false">"$"&amp;DQ$11&amp;"$"&amp;$B18</f>
        <v>$F$397</v>
      </c>
      <c r="DR18" s="87" t="str">
        <f aca="false">"$"&amp;DR$11&amp;"$"&amp;$B18</f>
        <v>$F$397</v>
      </c>
      <c r="DS18" s="87" t="str">
        <f aca="false">"$"&amp;DS$11&amp;"$"&amp;$B18</f>
        <v>$F$397</v>
      </c>
      <c r="DT18" s="87" t="str">
        <f aca="false">"$"&amp;DT$11&amp;"$"&amp;$B18</f>
        <v>$F$397</v>
      </c>
      <c r="DU18" s="87" t="str">
        <f aca="false">"$"&amp;DU$11&amp;"$"&amp;$B18</f>
        <v>$H$397</v>
      </c>
      <c r="DV18" s="87" t="str">
        <f aca="false">"$"&amp;DV$11&amp;"$"&amp;$B18</f>
        <v>$H$397</v>
      </c>
      <c r="DW18" s="87" t="str">
        <f aca="false">"$"&amp;DW$11&amp;"$"&amp;$B18</f>
        <v>$H$397</v>
      </c>
      <c r="DX18" s="87" t="str">
        <f aca="false">"$"&amp;DX$11&amp;"$"&amp;$B18</f>
        <v>$H$397</v>
      </c>
      <c r="DY18" s="87" t="str">
        <f aca="false">"$"&amp;DY$11&amp;"$"&amp;$B18</f>
        <v>$F$397</v>
      </c>
      <c r="DZ18" s="87" t="str">
        <f aca="false">"$"&amp;DZ$11&amp;"$"&amp;$B18</f>
        <v>$F$397</v>
      </c>
      <c r="EA18" s="87" t="str">
        <f aca="false">"$"&amp;EA$11&amp;"$"&amp;$B18</f>
        <v>$F$397</v>
      </c>
      <c r="EB18" s="87" t="str">
        <f aca="false">"$"&amp;EB$11&amp;"$"&amp;$B18</f>
        <v>$F$397</v>
      </c>
      <c r="EC18" s="87" t="str">
        <f aca="false">"$"&amp;EC$11&amp;"$"&amp;$B18</f>
        <v>$F$397</v>
      </c>
      <c r="ED18" s="87" t="str">
        <f aca="false">"$"&amp;ED$11&amp;"$"&amp;$B18</f>
        <v>$H$397</v>
      </c>
      <c r="EE18" s="87" t="str">
        <f aca="false">"$"&amp;EE$11&amp;"$"&amp;$B18</f>
        <v>$H$397</v>
      </c>
      <c r="EF18" s="87" t="str">
        <f aca="false">"$"&amp;EF$11&amp;"$"&amp;$B18</f>
        <v>$H$397</v>
      </c>
      <c r="EG18" s="87" t="str">
        <f aca="false">"$"&amp;EG$11&amp;"$"&amp;$B18</f>
        <v>$H$397</v>
      </c>
      <c r="EH18" s="87" t="str">
        <f aca="false">"$"&amp;EH$11&amp;"$"&amp;$B18</f>
        <v>$F$397</v>
      </c>
      <c r="EI18" s="87" t="str">
        <f aca="false">"$"&amp;EI$11&amp;"$"&amp;$B18</f>
        <v>$F$397</v>
      </c>
      <c r="EJ18" s="87" t="str">
        <f aca="false">"$"&amp;EJ$11&amp;"$"&amp;$B18</f>
        <v>$F$397</v>
      </c>
      <c r="EK18" s="87" t="str">
        <f aca="false">"$"&amp;EK$11&amp;"$"&amp;$B18</f>
        <v>$F$397</v>
      </c>
      <c r="EL18" s="87" t="str">
        <f aca="false">"$"&amp;EL$11&amp;"$"&amp;$B18</f>
        <v>$F$397</v>
      </c>
      <c r="EM18" s="87" t="str">
        <f aca="false">"$"&amp;EM$11&amp;"$"&amp;$B18</f>
        <v>$H$397</v>
      </c>
      <c r="EN18" s="87" t="str">
        <f aca="false">"$"&amp;EN$11&amp;"$"&amp;$B18</f>
        <v>$H$397</v>
      </c>
      <c r="EO18" s="87" t="str">
        <f aca="false">"$"&amp;EO$11&amp;"$"&amp;$B18</f>
        <v>$H$397</v>
      </c>
      <c r="EP18" s="87" t="str">
        <f aca="false">"$"&amp;EP$11&amp;"$"&amp;$B18</f>
        <v>$H$397</v>
      </c>
      <c r="EQ18" s="87" t="str">
        <f aca="false">"$"&amp;EQ$11&amp;"$"&amp;$B18</f>
        <v>$F$397</v>
      </c>
      <c r="ER18" s="87" t="str">
        <f aca="false">"$"&amp;ER$11&amp;"$"&amp;$B18</f>
        <v>$F$397</v>
      </c>
      <c r="ES18" s="87" t="str">
        <f aca="false">"$"&amp;ES$11&amp;"$"&amp;$B18</f>
        <v>$F$397</v>
      </c>
      <c r="ET18" s="87" t="str">
        <f aca="false">"$"&amp;ET$11&amp;"$"&amp;$B18</f>
        <v>$F$397</v>
      </c>
      <c r="EU18" s="87" t="str">
        <f aca="false">"$"&amp;EU$11&amp;"$"&amp;$B18</f>
        <v>$F$397</v>
      </c>
      <c r="EV18" s="87" t="str">
        <f aca="false">"$"&amp;EV$11&amp;"$"&amp;$B18</f>
        <v>$H$397</v>
      </c>
      <c r="EW18" s="87" t="str">
        <f aca="false">"$"&amp;EW$11&amp;"$"&amp;$B18</f>
        <v>$H$397</v>
      </c>
      <c r="EX18" s="87" t="str">
        <f aca="false">"$"&amp;EX$11&amp;"$"&amp;$B18</f>
        <v>$H$397</v>
      </c>
      <c r="EY18" s="87" t="str">
        <f aca="false">"$"&amp;EY$11&amp;"$"&amp;$B18</f>
        <v>$H$397</v>
      </c>
      <c r="EZ18" s="87" t="str">
        <f aca="false">"$"&amp;EZ$11&amp;"$"&amp;$B18</f>
        <v>$F$397</v>
      </c>
      <c r="FA18" s="87" t="str">
        <f aca="false">"$"&amp;FA$11&amp;"$"&amp;$B18</f>
        <v>$F$397</v>
      </c>
      <c r="FB18" s="87" t="str">
        <f aca="false">"$"&amp;FB$11&amp;"$"&amp;$B18</f>
        <v>$F$397</v>
      </c>
      <c r="FC18" s="87" t="str">
        <f aca="false">"$"&amp;FC$11&amp;"$"&amp;$B18</f>
        <v>$F$397</v>
      </c>
      <c r="FD18" s="87" t="str">
        <f aca="false">"$"&amp;FD$11&amp;"$"&amp;$B18</f>
        <v>$F$397</v>
      </c>
      <c r="FE18" s="87" t="str">
        <f aca="false">"$"&amp;FE$11&amp;"$"&amp;$B18</f>
        <v>$H$397</v>
      </c>
      <c r="FF18" s="87" t="str">
        <f aca="false">"$"&amp;FF$11&amp;"$"&amp;$B18</f>
        <v>$H$397</v>
      </c>
      <c r="FG18" s="87" t="str">
        <f aca="false">"$"&amp;FG$11&amp;"$"&amp;$B18</f>
        <v>$H$397</v>
      </c>
      <c r="FH18" s="87" t="str">
        <f aca="false">"$"&amp;FH$11&amp;"$"&amp;$B18</f>
        <v>$H$397</v>
      </c>
      <c r="FI18" s="87" t="str">
        <f aca="false">"$"&amp;FI$11&amp;"$"&amp;$B18</f>
        <v>$F$397</v>
      </c>
      <c r="FJ18" s="87" t="str">
        <f aca="false">"$"&amp;FJ$11&amp;"$"&amp;$B18</f>
        <v>$F$397</v>
      </c>
      <c r="FK18" s="87" t="str">
        <f aca="false">"$"&amp;FK$11&amp;"$"&amp;$B18</f>
        <v>$F$397</v>
      </c>
      <c r="FL18" s="87" t="str">
        <f aca="false">"$"&amp;FL$11&amp;"$"&amp;$B18</f>
        <v>$F$397</v>
      </c>
      <c r="FM18" s="87" t="str">
        <f aca="false">"$"&amp;FM$11&amp;"$"&amp;$B18</f>
        <v>$F$397</v>
      </c>
      <c r="FN18" s="87" t="str">
        <f aca="false">"$"&amp;FN$11&amp;"$"&amp;$B18</f>
        <v>$H$397</v>
      </c>
      <c r="FO18" s="87" t="str">
        <f aca="false">"$"&amp;FO$11&amp;"$"&amp;$B18</f>
        <v>$H$397</v>
      </c>
      <c r="FP18" s="87" t="str">
        <f aca="false">"$"&amp;FP$11&amp;"$"&amp;$B18</f>
        <v>$H$397</v>
      </c>
      <c r="FQ18" s="87" t="str">
        <f aca="false">"$"&amp;FQ$11&amp;"$"&amp;$B18</f>
        <v>$H$397</v>
      </c>
      <c r="FR18" s="87" t="str">
        <f aca="false">"$"&amp;FR$11&amp;"$"&amp;$B18</f>
        <v>$F$397</v>
      </c>
      <c r="FS18" s="87" t="str">
        <f aca="false">"$"&amp;FS$11&amp;"$"&amp;$B18</f>
        <v>$F$397</v>
      </c>
      <c r="FT18" s="87" t="str">
        <f aca="false">"$"&amp;FT$11&amp;"$"&amp;$B18</f>
        <v>$F$397</v>
      </c>
      <c r="FU18" s="87" t="str">
        <f aca="false">"$"&amp;FU$11&amp;"$"&amp;$B18</f>
        <v>$F$397</v>
      </c>
      <c r="FV18" s="87" t="str">
        <f aca="false">"$"&amp;FV$11&amp;"$"&amp;$B18</f>
        <v>$F$397</v>
      </c>
      <c r="FW18" s="87" t="str">
        <f aca="false">"$"&amp;FW$11&amp;"$"&amp;$B18</f>
        <v>$H$397</v>
      </c>
      <c r="FX18" s="87" t="str">
        <f aca="false">"$"&amp;FX$11&amp;"$"&amp;$B18</f>
        <v>$H$397</v>
      </c>
      <c r="FY18" s="87" t="str">
        <f aca="false">"$"&amp;FY$11&amp;"$"&amp;$B18</f>
        <v>$H$397</v>
      </c>
      <c r="FZ18" s="87" t="str">
        <f aca="false">"$"&amp;FZ$11&amp;"$"&amp;$B18</f>
        <v>$H$397</v>
      </c>
      <c r="GA18" s="87" t="str">
        <f aca="false">"$"&amp;GA$11&amp;"$"&amp;$B18</f>
        <v>$F$397</v>
      </c>
      <c r="GB18" s="87" t="str">
        <f aca="false">"$"&amp;GB$11&amp;"$"&amp;$B18</f>
        <v>$F$397</v>
      </c>
      <c r="GC18" s="87" t="str">
        <f aca="false">"$"&amp;GC$11&amp;"$"&amp;$B18</f>
        <v>$F$397</v>
      </c>
      <c r="GD18" s="87" t="str">
        <f aca="false">"$"&amp;GD$11&amp;"$"&amp;$B18</f>
        <v>$F$397</v>
      </c>
      <c r="GE18" s="87" t="str">
        <f aca="false">"$"&amp;GE$11&amp;"$"&amp;$B18</f>
        <v>$F$397</v>
      </c>
      <c r="GF18" s="87" t="str">
        <f aca="false">"$"&amp;GF$11&amp;"$"&amp;$B18</f>
        <v>$H$397</v>
      </c>
      <c r="GG18" s="87" t="str">
        <f aca="false">"$"&amp;GG$11&amp;"$"&amp;$B18</f>
        <v>$H$397</v>
      </c>
      <c r="GH18" s="87" t="str">
        <f aca="false">"$"&amp;GH$11&amp;"$"&amp;$B18</f>
        <v>$H$397</v>
      </c>
      <c r="GI18" s="87" t="str">
        <f aca="false">"$"&amp;GI$11&amp;"$"&amp;$B18</f>
        <v>$H$397</v>
      </c>
      <c r="GJ18" s="87" t="str">
        <f aca="false">"$"&amp;GJ$11&amp;"$"&amp;$B18</f>
        <v>$F$397</v>
      </c>
      <c r="GK18" s="87" t="str">
        <f aca="false">"$"&amp;GK$11&amp;"$"&amp;$B18</f>
        <v>$F$397</v>
      </c>
      <c r="GL18" s="87" t="str">
        <f aca="false">"$"&amp;GL$11&amp;"$"&amp;$B18</f>
        <v>$F$397</v>
      </c>
      <c r="GM18" s="87" t="str">
        <f aca="false">"$"&amp;GM$11&amp;"$"&amp;$B18</f>
        <v>$F$397</v>
      </c>
      <c r="GN18" s="87" t="str">
        <f aca="false">"$"&amp;GN$11&amp;"$"&amp;$B18</f>
        <v>$F$397</v>
      </c>
      <c r="GO18" s="87" t="str">
        <f aca="false">"$"&amp;GO$11&amp;"$"&amp;$B18</f>
        <v>$H$397</v>
      </c>
      <c r="GP18" s="87" t="str">
        <f aca="false">"$"&amp;GP$11&amp;"$"&amp;$B18</f>
        <v>$H$397</v>
      </c>
      <c r="GQ18" s="87" t="str">
        <f aca="false">"$"&amp;GQ$11&amp;"$"&amp;$B18</f>
        <v>$H$397</v>
      </c>
      <c r="GR18" s="87" t="str">
        <f aca="false">"$"&amp;GR$11&amp;"$"&amp;$B18</f>
        <v>$H$397</v>
      </c>
      <c r="GS18" s="87" t="str">
        <f aca="false">"$"&amp;GS$11&amp;"$"&amp;$B18</f>
        <v>$F$397</v>
      </c>
      <c r="GT18" s="87" t="str">
        <f aca="false">"$"&amp;GT$11&amp;"$"&amp;$B18</f>
        <v>$F$397</v>
      </c>
      <c r="GU18" s="87" t="str">
        <f aca="false">"$"&amp;GU$11&amp;"$"&amp;$B18</f>
        <v>$F$397</v>
      </c>
      <c r="GV18" s="87" t="str">
        <f aca="false">"$"&amp;GV$11&amp;"$"&amp;$B18</f>
        <v>$F$397</v>
      </c>
      <c r="GW18" s="87" t="str">
        <f aca="false">"$"&amp;GW$11&amp;"$"&amp;$B18</f>
        <v>$F$397</v>
      </c>
      <c r="GX18" s="87" t="str">
        <f aca="false">"$"&amp;GX$11&amp;"$"&amp;$B18</f>
        <v>$H$397</v>
      </c>
      <c r="GY18" s="87" t="str">
        <f aca="false">"$"&amp;GY$11&amp;"$"&amp;$B18</f>
        <v>$H$397</v>
      </c>
      <c r="GZ18" s="87" t="str">
        <f aca="false">"$"&amp;GZ$11&amp;"$"&amp;$B18</f>
        <v>$H$397</v>
      </c>
      <c r="HA18" s="87" t="str">
        <f aca="false">"$"&amp;HA$11&amp;"$"&amp;$B18</f>
        <v>$H$397</v>
      </c>
      <c r="HB18" s="87" t="str">
        <f aca="false">"$"&amp;HB$11&amp;"$"&amp;$B18</f>
        <v>$F$397</v>
      </c>
      <c r="HC18" s="87" t="str">
        <f aca="false">"$"&amp;HC$11&amp;"$"&amp;$B18</f>
        <v>$F$397</v>
      </c>
      <c r="HD18" s="87" t="str">
        <f aca="false">"$"&amp;HD$11&amp;"$"&amp;$B18</f>
        <v>$F$397</v>
      </c>
      <c r="HE18" s="87" t="str">
        <f aca="false">"$"&amp;HE$11&amp;"$"&amp;$B18</f>
        <v>$F$397</v>
      </c>
      <c r="HF18" s="87" t="str">
        <f aca="false">"$"&amp;HF$11&amp;"$"&amp;$B18</f>
        <v>$F$397</v>
      </c>
      <c r="HG18" s="87" t="str">
        <f aca="false">"$"&amp;HG$11&amp;"$"&amp;$B18</f>
        <v>$H$397</v>
      </c>
      <c r="HH18" s="87" t="str">
        <f aca="false">"$"&amp;HH$11&amp;"$"&amp;$B18</f>
        <v>$H$397</v>
      </c>
      <c r="HI18" s="87" t="str">
        <f aca="false">"$"&amp;HI$11&amp;"$"&amp;$B18</f>
        <v>$H$397</v>
      </c>
      <c r="HJ18" s="87" t="str">
        <f aca="false">"$"&amp;HJ$11&amp;"$"&amp;$B18</f>
        <v>$H$397</v>
      </c>
      <c r="HK18" s="87" t="str">
        <f aca="false">"$"&amp;HK$11&amp;"$"&amp;$B18</f>
        <v>$F$397</v>
      </c>
      <c r="HL18" s="87" t="str">
        <f aca="false">"$"&amp;HL$11&amp;"$"&amp;$B18</f>
        <v>$F$397</v>
      </c>
      <c r="HM18" s="87" t="str">
        <f aca="false">"$"&amp;HM$11&amp;"$"&amp;$B18</f>
        <v>$F$397</v>
      </c>
      <c r="HN18" s="87" t="str">
        <f aca="false">"$"&amp;HN$11&amp;"$"&amp;$B18</f>
        <v>$F$397</v>
      </c>
      <c r="HO18" s="87" t="str">
        <f aca="false">"$"&amp;HO$11&amp;"$"&amp;$B18</f>
        <v>$F$397</v>
      </c>
      <c r="HP18" s="87" t="str">
        <f aca="false">"$"&amp;HP$11&amp;"$"&amp;$B18</f>
        <v>$H$397</v>
      </c>
      <c r="HQ18" s="87" t="str">
        <f aca="false">"$"&amp;HQ$11&amp;"$"&amp;$B18</f>
        <v>$H$397</v>
      </c>
      <c r="HR18" s="87" t="str">
        <f aca="false">"$"&amp;HR$11&amp;"$"&amp;$B18</f>
        <v>$H$397</v>
      </c>
      <c r="HS18" s="87" t="str">
        <f aca="false">"$"&amp;HS$11&amp;"$"&amp;$B18</f>
        <v>$H$397</v>
      </c>
      <c r="HT18" s="87" t="str">
        <f aca="false">"$"&amp;HT$11&amp;"$"&amp;$B18</f>
        <v>$F$397</v>
      </c>
      <c r="HU18" s="87" t="str">
        <f aca="false">"$"&amp;HU$11&amp;"$"&amp;$B18</f>
        <v>$F$397</v>
      </c>
      <c r="HV18" s="87" t="str">
        <f aca="false">"$"&amp;HV$11&amp;"$"&amp;$B18</f>
        <v>$F$397</v>
      </c>
      <c r="HW18" s="87" t="str">
        <f aca="false">"$"&amp;HW$11&amp;"$"&amp;$B18</f>
        <v>$F$397</v>
      </c>
      <c r="HX18" s="87" t="str">
        <f aca="false">"$"&amp;HX$11&amp;"$"&amp;$B18</f>
        <v>$F$397</v>
      </c>
      <c r="HY18" s="87" t="str">
        <f aca="false">"$"&amp;HY$11&amp;"$"&amp;$B18</f>
        <v>$H$397</v>
      </c>
      <c r="HZ18" s="87" t="str">
        <f aca="false">"$"&amp;HZ$11&amp;"$"&amp;$B18</f>
        <v>$H$397</v>
      </c>
      <c r="IA18" s="87" t="str">
        <f aca="false">"$"&amp;IA$11&amp;"$"&amp;$B18</f>
        <v>$H$397</v>
      </c>
      <c r="IB18" s="87" t="str">
        <f aca="false">"$"&amp;IB$11&amp;"$"&amp;$B18</f>
        <v>$H$397</v>
      </c>
      <c r="IC18" s="87" t="str">
        <f aca="false">"$"&amp;IC$11&amp;"$"&amp;$B18</f>
        <v>$F$397</v>
      </c>
      <c r="ID18" s="87" t="str">
        <f aca="false">"$"&amp;ID$11&amp;"$"&amp;$B18</f>
        <v>$F$397</v>
      </c>
      <c r="IE18" s="87" t="str">
        <f aca="false">"$"&amp;IE$11&amp;"$"&amp;$B18</f>
        <v>$F$397</v>
      </c>
      <c r="IF18" s="87" t="str">
        <f aca="false">"$"&amp;IF$11&amp;"$"&amp;$B18</f>
        <v>$F$397</v>
      </c>
      <c r="IG18" s="87" t="str">
        <f aca="false">"$"&amp;IG$11&amp;"$"&amp;$B18</f>
        <v>$F$397</v>
      </c>
      <c r="IH18" s="87" t="str">
        <f aca="false">"$"&amp;IH$11&amp;"$"&amp;$B18</f>
        <v>$H$397</v>
      </c>
      <c r="II18" s="87" t="str">
        <f aca="false">"$"&amp;II$11&amp;"$"&amp;$B18</f>
        <v>$H$397</v>
      </c>
      <c r="IJ18" s="87" t="str">
        <f aca="false">"$"&amp;IJ$11&amp;"$"&amp;$B18</f>
        <v>$H$397</v>
      </c>
      <c r="IK18" s="87" t="str">
        <f aca="false">"$"&amp;IK$11&amp;"$"&amp;$B18</f>
        <v>$H$397</v>
      </c>
      <c r="IL18" s="87" t="str">
        <f aca="false">"$"&amp;IL$11&amp;"$"&amp;$B18</f>
        <v>$F$397</v>
      </c>
      <c r="IM18" s="87" t="str">
        <f aca="false">"$"&amp;IM$11&amp;"$"&amp;$B18</f>
        <v>$F$397</v>
      </c>
      <c r="IN18" s="87" t="str">
        <f aca="false">"$"&amp;IN$11&amp;"$"&amp;$B18</f>
        <v>$F$397</v>
      </c>
      <c r="IO18" s="87" t="str">
        <f aca="false">"$"&amp;IO$11&amp;"$"&amp;$B18</f>
        <v>$F$397</v>
      </c>
      <c r="IP18" s="87" t="str">
        <f aca="false">"$"&amp;IP$11&amp;"$"&amp;$B18</f>
        <v>$F$397</v>
      </c>
      <c r="IQ18" s="87" t="str">
        <f aca="false">"$"&amp;IQ$11&amp;"$"&amp;$B18</f>
        <v>$H$397</v>
      </c>
      <c r="IR18" s="87" t="str">
        <f aca="false">"$"&amp;IR$11&amp;"$"&amp;$B18</f>
        <v>$H$397</v>
      </c>
      <c r="IS18" s="87" t="str">
        <f aca="false">"$"&amp;IS$11&amp;"$"&amp;$B18</f>
        <v>$H$397</v>
      </c>
      <c r="IT18" s="87" t="str">
        <f aca="false">"$"&amp;IT$11&amp;"$"&amp;$B18</f>
        <v>$H$397</v>
      </c>
      <c r="IU18" s="87" t="str">
        <f aca="false">"$"&amp;IU$11&amp;"$"&amp;$B18</f>
        <v>$F$397</v>
      </c>
      <c r="IV18" s="87" t="str">
        <f aca="false">"$"&amp;IV$11&amp;"$"&amp;$B18</f>
        <v>$F$397</v>
      </c>
      <c r="IW18" s="87" t="str">
        <f aca="false">"$"&amp;IW$11&amp;"$"&amp;$B18</f>
        <v>$F$397</v>
      </c>
      <c r="IX18" s="87" t="str">
        <f aca="false">"$"&amp;IX$11&amp;"$"&amp;$B18</f>
        <v>$F$397</v>
      </c>
      <c r="IY18" s="87" t="str">
        <f aca="false">"$"&amp;IY$11&amp;"$"&amp;$B18</f>
        <v>$F$397</v>
      </c>
      <c r="IZ18" s="87" t="str">
        <f aca="false">"$"&amp;IZ$11&amp;"$"&amp;$B18</f>
        <v>$H$397</v>
      </c>
      <c r="JA18" s="87" t="str">
        <f aca="false">"$"&amp;JA$11&amp;"$"&amp;$B18</f>
        <v>$H$397</v>
      </c>
      <c r="JB18" s="87" t="str">
        <f aca="false">"$"&amp;JB$11&amp;"$"&amp;$B18</f>
        <v>$H$397</v>
      </c>
      <c r="JC18" s="87" t="str">
        <f aca="false">"$"&amp;JC$11&amp;"$"&amp;$B18</f>
        <v>$H$397</v>
      </c>
    </row>
    <row r="19" customFormat="false" ht="12.75" hidden="true" customHeight="false" outlineLevel="0" collapsed="false">
      <c r="A19" s="87" t="s">
        <v>609</v>
      </c>
      <c r="C19" s="87"/>
      <c r="D19" s="87"/>
      <c r="E19" s="87"/>
      <c r="F19" s="87"/>
      <c r="G19" s="87"/>
      <c r="H19" s="87"/>
      <c r="I19" s="87"/>
      <c r="J19" s="87"/>
      <c r="K19" s="87"/>
      <c r="L19" s="87"/>
      <c r="M19" s="87"/>
      <c r="N19" s="87"/>
      <c r="O19" s="87"/>
      <c r="P19" s="87"/>
      <c r="Q19" s="87"/>
      <c r="R19" s="87"/>
      <c r="S19" s="87"/>
      <c r="T19" s="87"/>
      <c r="U19" s="87"/>
      <c r="V19" s="87"/>
      <c r="W19" s="87"/>
      <c r="X19" s="87"/>
      <c r="Y19" s="87"/>
      <c r="Z19" s="87"/>
      <c r="AA19" s="87"/>
      <c r="AB19" s="87"/>
      <c r="AC19" s="87"/>
      <c r="AD19" s="87"/>
      <c r="AE19" s="87"/>
      <c r="AF19" s="87"/>
      <c r="AG19" s="87"/>
      <c r="AH19" s="87"/>
      <c r="AI19" s="87"/>
      <c r="AJ19" s="87"/>
      <c r="AK19" s="87"/>
      <c r="AL19" s="87"/>
      <c r="AM19" s="87"/>
      <c r="AN19" s="87"/>
      <c r="AO19" s="87"/>
      <c r="AP19" s="87"/>
      <c r="AQ19" s="87"/>
      <c r="AR19" s="87"/>
      <c r="AS19" s="87"/>
      <c r="AT19" s="87"/>
      <c r="AU19" s="87"/>
      <c r="AV19" s="87"/>
      <c r="AW19" s="87"/>
      <c r="AX19" s="87"/>
      <c r="AY19" s="87"/>
      <c r="AZ19" s="87"/>
      <c r="BA19" s="87"/>
      <c r="BB19" s="87"/>
      <c r="BC19" s="87"/>
      <c r="BD19" s="87"/>
      <c r="BE19" s="87"/>
      <c r="BF19" s="87"/>
      <c r="BG19" s="87"/>
      <c r="BH19" s="87"/>
      <c r="BI19" s="87"/>
      <c r="BJ19" s="87"/>
      <c r="BK19" s="87"/>
      <c r="BL19" s="87"/>
      <c r="BM19" s="87"/>
      <c r="BN19" s="87"/>
      <c r="BO19" s="87"/>
      <c r="BP19" s="87"/>
      <c r="BQ19" s="87"/>
      <c r="BR19" s="87"/>
      <c r="BS19" s="87"/>
      <c r="BT19" s="87"/>
      <c r="BU19" s="87"/>
      <c r="BV19" s="87"/>
      <c r="BW19" s="87"/>
      <c r="BX19" s="87"/>
      <c r="BY19" s="87"/>
      <c r="BZ19" s="87"/>
      <c r="CA19" s="87"/>
      <c r="CB19" s="87"/>
      <c r="CC19" s="87"/>
      <c r="CD19" s="87"/>
      <c r="CE19" s="87"/>
      <c r="CF19" s="87"/>
      <c r="CG19" s="87"/>
      <c r="CH19" s="87"/>
      <c r="CI19" s="87"/>
      <c r="CJ19" s="87"/>
      <c r="CK19" s="87"/>
      <c r="CL19" s="87"/>
      <c r="CM19" s="87"/>
      <c r="CN19" s="87"/>
      <c r="CO19" s="87"/>
      <c r="CP19" s="87"/>
      <c r="CQ19" s="87"/>
      <c r="CR19" s="87"/>
      <c r="CS19" s="87"/>
      <c r="CT19" s="87"/>
      <c r="CU19" s="87"/>
      <c r="CV19" s="87"/>
      <c r="CW19" s="87"/>
      <c r="CX19" s="87"/>
      <c r="CY19" s="87"/>
      <c r="CZ19" s="87"/>
      <c r="DA19" s="87"/>
      <c r="DB19" s="87"/>
      <c r="DC19" s="87"/>
      <c r="DD19" s="87"/>
      <c r="DE19" s="87"/>
      <c r="DF19" s="87"/>
      <c r="DG19" s="87"/>
      <c r="DH19" s="87"/>
      <c r="DI19" s="87"/>
      <c r="DJ19" s="87"/>
      <c r="DK19" s="87"/>
      <c r="DL19" s="87"/>
      <c r="DM19" s="87"/>
      <c r="DN19" s="87"/>
      <c r="DO19" s="87"/>
      <c r="DP19" s="87"/>
      <c r="DQ19" s="87"/>
      <c r="DR19" s="87"/>
      <c r="DS19" s="87"/>
      <c r="DT19" s="87"/>
      <c r="DU19" s="87"/>
      <c r="DV19" s="87"/>
      <c r="DW19" s="87"/>
      <c r="DX19" s="87"/>
      <c r="DY19" s="87"/>
      <c r="DZ19" s="87"/>
      <c r="EA19" s="87"/>
      <c r="EB19" s="87"/>
      <c r="EC19" s="87"/>
      <c r="ED19" s="87"/>
      <c r="EE19" s="87"/>
      <c r="EF19" s="87"/>
      <c r="EG19" s="87"/>
      <c r="EH19" s="87"/>
      <c r="EI19" s="87"/>
      <c r="EJ19" s="87"/>
      <c r="EK19" s="87"/>
      <c r="EL19" s="87"/>
      <c r="EM19" s="87"/>
      <c r="EN19" s="87"/>
      <c r="EO19" s="87"/>
      <c r="EP19" s="87"/>
      <c r="EQ19" s="87"/>
      <c r="ER19" s="87"/>
      <c r="ES19" s="87"/>
      <c r="ET19" s="87"/>
      <c r="EU19" s="87"/>
      <c r="EV19" s="87"/>
      <c r="EW19" s="87"/>
      <c r="EX19" s="87"/>
      <c r="EY19" s="87"/>
      <c r="EZ19" s="87"/>
      <c r="FA19" s="87"/>
      <c r="FB19" s="87"/>
      <c r="FC19" s="87"/>
      <c r="FD19" s="87"/>
      <c r="FE19" s="87"/>
      <c r="FF19" s="87"/>
      <c r="FG19" s="87"/>
      <c r="FH19" s="87"/>
      <c r="FI19" s="87"/>
      <c r="FJ19" s="87"/>
      <c r="FK19" s="87"/>
      <c r="FL19" s="87"/>
      <c r="FM19" s="87"/>
      <c r="FN19" s="87"/>
      <c r="FO19" s="87"/>
      <c r="FP19" s="87"/>
      <c r="FQ19" s="87"/>
      <c r="FR19" s="87"/>
      <c r="FS19" s="87"/>
      <c r="FT19" s="87"/>
      <c r="FU19" s="87"/>
      <c r="FV19" s="87"/>
      <c r="FW19" s="87"/>
      <c r="FX19" s="87"/>
      <c r="FY19" s="87"/>
      <c r="FZ19" s="87"/>
      <c r="GA19" s="87"/>
      <c r="GB19" s="87"/>
      <c r="GC19" s="87"/>
      <c r="GD19" s="87"/>
      <c r="GE19" s="87"/>
      <c r="GF19" s="87"/>
      <c r="GG19" s="87"/>
      <c r="GH19" s="87"/>
      <c r="GI19" s="87"/>
      <c r="GJ19" s="87"/>
      <c r="GK19" s="87"/>
      <c r="GL19" s="87"/>
      <c r="GM19" s="87"/>
      <c r="GN19" s="87"/>
      <c r="GO19" s="87"/>
      <c r="GP19" s="87"/>
      <c r="GQ19" s="87"/>
      <c r="GR19" s="87"/>
      <c r="GS19" s="87"/>
      <c r="GT19" s="87"/>
      <c r="GU19" s="87"/>
      <c r="GV19" s="87"/>
      <c r="GW19" s="87"/>
      <c r="GX19" s="87"/>
      <c r="GY19" s="87"/>
      <c r="GZ19" s="87"/>
      <c r="HA19" s="87"/>
      <c r="HB19" s="87"/>
      <c r="HC19" s="87"/>
      <c r="HD19" s="87"/>
      <c r="HE19" s="87"/>
      <c r="HF19" s="87"/>
      <c r="HG19" s="87"/>
      <c r="HH19" s="87"/>
      <c r="HI19" s="87"/>
      <c r="HJ19" s="87"/>
      <c r="HK19" s="87"/>
      <c r="HL19" s="87"/>
      <c r="HM19" s="87"/>
      <c r="HN19" s="87"/>
      <c r="HO19" s="87"/>
      <c r="HP19" s="87"/>
      <c r="HQ19" s="87"/>
      <c r="HR19" s="87"/>
      <c r="HS19" s="87"/>
      <c r="HT19" s="87"/>
      <c r="HU19" s="87"/>
      <c r="HV19" s="87"/>
      <c r="HW19" s="87"/>
      <c r="HX19" s="87"/>
      <c r="HY19" s="87"/>
      <c r="HZ19" s="87"/>
      <c r="IA19" s="87"/>
      <c r="IB19" s="87"/>
      <c r="IC19" s="87"/>
      <c r="ID19" s="87"/>
      <c r="IE19" s="87"/>
      <c r="IF19" s="87"/>
      <c r="IG19" s="87"/>
      <c r="IH19" s="87"/>
      <c r="II19" s="87"/>
      <c r="IJ19" s="87"/>
      <c r="IK19" s="87"/>
      <c r="IL19" s="87"/>
      <c r="IM19" s="87"/>
      <c r="IN19" s="87"/>
      <c r="IO19" s="87"/>
      <c r="IP19" s="87"/>
      <c r="IQ19" s="87"/>
      <c r="IR19" s="87"/>
      <c r="IS19" s="87"/>
      <c r="IT19" s="87"/>
      <c r="IU19" s="87"/>
      <c r="IV19" s="87"/>
      <c r="IW19" s="87"/>
      <c r="IX19" s="87"/>
      <c r="IY19" s="87"/>
      <c r="IZ19" s="87"/>
      <c r="JA19" s="87"/>
      <c r="JB19" s="87"/>
      <c r="JC19" s="87"/>
    </row>
    <row r="20" customFormat="false" ht="12.75" hidden="true" customHeight="false" outlineLevel="0" collapsed="false">
      <c r="A20" s="352" t="s">
        <v>610</v>
      </c>
      <c r="B20" s="0" t="n">
        <v>503</v>
      </c>
      <c r="C20" s="87" t="str">
        <f aca="false">"$"&amp;C$11&amp;"$"&amp;$B20</f>
        <v>$F$503</v>
      </c>
      <c r="D20" s="87" t="str">
        <f aca="false">"$"&amp;D$11&amp;"$"&amp;$B20</f>
        <v>$F$503</v>
      </c>
      <c r="E20" s="87" t="str">
        <f aca="false">"$"&amp;E$11&amp;"$"&amp;$B20</f>
        <v>$F$503</v>
      </c>
      <c r="F20" s="87" t="str">
        <f aca="false">"$"&amp;F$11&amp;"$"&amp;$B20</f>
        <v>$F$503</v>
      </c>
      <c r="G20" s="87" t="str">
        <f aca="false">"$"&amp;G$11&amp;"$"&amp;$B20</f>
        <v>$F$503</v>
      </c>
      <c r="H20" s="87" t="str">
        <f aca="false">"$"&amp;H$11&amp;"$"&amp;$B20</f>
        <v>$H$503</v>
      </c>
      <c r="I20" s="87" t="str">
        <f aca="false">"$"&amp;I$11&amp;"$"&amp;$B20</f>
        <v>$H$503</v>
      </c>
      <c r="J20" s="87" t="str">
        <f aca="false">"$"&amp;J$11&amp;"$"&amp;$B20</f>
        <v>$H$503</v>
      </c>
      <c r="K20" s="87" t="str">
        <f aca="false">"$"&amp;K$11&amp;"$"&amp;$B20</f>
        <v>$H$503</v>
      </c>
      <c r="L20" s="87" t="str">
        <f aca="false">"$"&amp;L$11&amp;"$"&amp;$B20</f>
        <v>$F$503</v>
      </c>
      <c r="M20" s="87" t="str">
        <f aca="false">"$"&amp;M$11&amp;"$"&amp;$B20</f>
        <v>$F$503</v>
      </c>
      <c r="N20" s="87" t="str">
        <f aca="false">"$"&amp;N$11&amp;"$"&amp;$B20</f>
        <v>$F$503</v>
      </c>
      <c r="O20" s="87" t="str">
        <f aca="false">"$"&amp;O$11&amp;"$"&amp;$B20</f>
        <v>$F$503</v>
      </c>
      <c r="P20" s="87" t="str">
        <f aca="false">"$"&amp;P$11&amp;"$"&amp;$B20</f>
        <v>$F$503</v>
      </c>
      <c r="Q20" s="87" t="str">
        <f aca="false">"$"&amp;Q$11&amp;"$"&amp;$B20</f>
        <v>$H$503</v>
      </c>
      <c r="R20" s="87" t="str">
        <f aca="false">"$"&amp;R$11&amp;"$"&amp;$B20</f>
        <v>$H$503</v>
      </c>
      <c r="S20" s="87" t="str">
        <f aca="false">"$"&amp;S$11&amp;"$"&amp;$B20</f>
        <v>$H$503</v>
      </c>
      <c r="T20" s="87" t="str">
        <f aca="false">"$"&amp;T$11&amp;"$"&amp;$B20</f>
        <v>$H$503</v>
      </c>
      <c r="U20" s="87" t="str">
        <f aca="false">"$"&amp;U$11&amp;"$"&amp;$B20</f>
        <v>$F$503</v>
      </c>
      <c r="V20" s="87" t="str">
        <f aca="false">"$"&amp;V$11&amp;"$"&amp;$B20</f>
        <v>$F$503</v>
      </c>
      <c r="W20" s="87" t="str">
        <f aca="false">"$"&amp;W$11&amp;"$"&amp;$B20</f>
        <v>$F$503</v>
      </c>
      <c r="X20" s="87" t="str">
        <f aca="false">"$"&amp;X$11&amp;"$"&amp;$B20</f>
        <v>$F$503</v>
      </c>
      <c r="Y20" s="87" t="str">
        <f aca="false">"$"&amp;Y$11&amp;"$"&amp;$B20</f>
        <v>$F$503</v>
      </c>
      <c r="Z20" s="87" t="str">
        <f aca="false">"$"&amp;Z$11&amp;"$"&amp;$B20</f>
        <v>$H$503</v>
      </c>
      <c r="AA20" s="87" t="str">
        <f aca="false">"$"&amp;AA$11&amp;"$"&amp;$B20</f>
        <v>$H$503</v>
      </c>
      <c r="AB20" s="87" t="str">
        <f aca="false">"$"&amp;AB$11&amp;"$"&amp;$B20</f>
        <v>$H$503</v>
      </c>
      <c r="AC20" s="87" t="str">
        <f aca="false">"$"&amp;AC$11&amp;"$"&amp;$B20</f>
        <v>$H$503</v>
      </c>
      <c r="AD20" s="87" t="str">
        <f aca="false">"$"&amp;AD$11&amp;"$"&amp;$B20</f>
        <v>$F$503</v>
      </c>
      <c r="AE20" s="87" t="str">
        <f aca="false">"$"&amp;AE$11&amp;"$"&amp;$B20</f>
        <v>$F$503</v>
      </c>
      <c r="AF20" s="87" t="str">
        <f aca="false">"$"&amp;AF$11&amp;"$"&amp;$B20</f>
        <v>$F$503</v>
      </c>
      <c r="AG20" s="87" t="str">
        <f aca="false">"$"&amp;AG$11&amp;"$"&amp;$B20</f>
        <v>$F$503</v>
      </c>
      <c r="AH20" s="87" t="str">
        <f aca="false">"$"&amp;AH$11&amp;"$"&amp;$B20</f>
        <v>$F$503</v>
      </c>
      <c r="AI20" s="87" t="str">
        <f aca="false">"$"&amp;AI$11&amp;"$"&amp;$B20</f>
        <v>$H$503</v>
      </c>
      <c r="AJ20" s="87" t="str">
        <f aca="false">"$"&amp;AJ$11&amp;"$"&amp;$B20</f>
        <v>$H$503</v>
      </c>
      <c r="AK20" s="87" t="str">
        <f aca="false">"$"&amp;AK$11&amp;"$"&amp;$B20</f>
        <v>$H$503</v>
      </c>
      <c r="AL20" s="87" t="str">
        <f aca="false">"$"&amp;AL$11&amp;"$"&amp;$B20</f>
        <v>$H$503</v>
      </c>
      <c r="AM20" s="87" t="str">
        <f aca="false">"$"&amp;AM$11&amp;"$"&amp;$B20</f>
        <v>$F$503</v>
      </c>
      <c r="AN20" s="87" t="str">
        <f aca="false">"$"&amp;AN$11&amp;"$"&amp;$B20</f>
        <v>$F$503</v>
      </c>
      <c r="AO20" s="87" t="str">
        <f aca="false">"$"&amp;AO$11&amp;"$"&amp;$B20</f>
        <v>$F$503</v>
      </c>
      <c r="AP20" s="87" t="str">
        <f aca="false">"$"&amp;AP$11&amp;"$"&amp;$B20</f>
        <v>$F$503</v>
      </c>
      <c r="AQ20" s="87" t="str">
        <f aca="false">"$"&amp;AQ$11&amp;"$"&amp;$B20</f>
        <v>$F$503</v>
      </c>
      <c r="AR20" s="87" t="str">
        <f aca="false">"$"&amp;AR$11&amp;"$"&amp;$B20</f>
        <v>$H$503</v>
      </c>
      <c r="AS20" s="87" t="str">
        <f aca="false">"$"&amp;AS$11&amp;"$"&amp;$B20</f>
        <v>$H$503</v>
      </c>
      <c r="AT20" s="87" t="str">
        <f aca="false">"$"&amp;AT$11&amp;"$"&amp;$B20</f>
        <v>$H$503</v>
      </c>
      <c r="AU20" s="87" t="str">
        <f aca="false">"$"&amp;AU$11&amp;"$"&amp;$B20</f>
        <v>$H$503</v>
      </c>
      <c r="AV20" s="87" t="str">
        <f aca="false">"$"&amp;AV$11&amp;"$"&amp;$B20</f>
        <v>$F$503</v>
      </c>
      <c r="AW20" s="87" t="str">
        <f aca="false">"$"&amp;AW$11&amp;"$"&amp;$B20</f>
        <v>$F$503</v>
      </c>
      <c r="AX20" s="87" t="str">
        <f aca="false">"$"&amp;AX$11&amp;"$"&amp;$B20</f>
        <v>$F$503</v>
      </c>
      <c r="AY20" s="87" t="str">
        <f aca="false">"$"&amp;AY$11&amp;"$"&amp;$B20</f>
        <v>$F$503</v>
      </c>
      <c r="AZ20" s="87" t="str">
        <f aca="false">"$"&amp;AZ$11&amp;"$"&amp;$B20</f>
        <v>$F$503</v>
      </c>
      <c r="BA20" s="87" t="str">
        <f aca="false">"$"&amp;BA$11&amp;"$"&amp;$B20</f>
        <v>$H$503</v>
      </c>
      <c r="BB20" s="87" t="str">
        <f aca="false">"$"&amp;BB$11&amp;"$"&amp;$B20</f>
        <v>$H$503</v>
      </c>
      <c r="BC20" s="87" t="str">
        <f aca="false">"$"&amp;BC$11&amp;"$"&amp;$B20</f>
        <v>$H$503</v>
      </c>
      <c r="BD20" s="87" t="str">
        <f aca="false">"$"&amp;BD$11&amp;"$"&amp;$B20</f>
        <v>$H$503</v>
      </c>
      <c r="BE20" s="87" t="str">
        <f aca="false">"$"&amp;BE$11&amp;"$"&amp;$B20</f>
        <v>$F$503</v>
      </c>
      <c r="BF20" s="87" t="str">
        <f aca="false">"$"&amp;BF$11&amp;"$"&amp;$B20</f>
        <v>$F$503</v>
      </c>
      <c r="BG20" s="87" t="str">
        <f aca="false">"$"&amp;BG$11&amp;"$"&amp;$B20</f>
        <v>$F$503</v>
      </c>
      <c r="BH20" s="87" t="str">
        <f aca="false">"$"&amp;BH$11&amp;"$"&amp;$B20</f>
        <v>$F$503</v>
      </c>
      <c r="BI20" s="87" t="str">
        <f aca="false">"$"&amp;BI$11&amp;"$"&amp;$B20</f>
        <v>$F$503</v>
      </c>
      <c r="BJ20" s="87" t="str">
        <f aca="false">"$"&amp;BJ$11&amp;"$"&amp;$B20</f>
        <v>$H$503</v>
      </c>
      <c r="BK20" s="87" t="str">
        <f aca="false">"$"&amp;BK$11&amp;"$"&amp;$B20</f>
        <v>$H$503</v>
      </c>
      <c r="BL20" s="87" t="str">
        <f aca="false">"$"&amp;BL$11&amp;"$"&amp;$B20</f>
        <v>$H$503</v>
      </c>
      <c r="BM20" s="87" t="str">
        <f aca="false">"$"&amp;BM$11&amp;"$"&amp;$B20</f>
        <v>$H$503</v>
      </c>
      <c r="BN20" s="87" t="str">
        <f aca="false">"$"&amp;BN$11&amp;"$"&amp;$B20</f>
        <v>$F$503</v>
      </c>
      <c r="BO20" s="87" t="str">
        <f aca="false">"$"&amp;BO$11&amp;"$"&amp;$B20</f>
        <v>$F$503</v>
      </c>
      <c r="BP20" s="87" t="str">
        <f aca="false">"$"&amp;BP$11&amp;"$"&amp;$B20</f>
        <v>$F$503</v>
      </c>
      <c r="BQ20" s="87" t="str">
        <f aca="false">"$"&amp;BQ$11&amp;"$"&amp;$B20</f>
        <v>$F$503</v>
      </c>
      <c r="BR20" s="87" t="str">
        <f aca="false">"$"&amp;BR$11&amp;"$"&amp;$B20</f>
        <v>$F$503</v>
      </c>
      <c r="BS20" s="87" t="str">
        <f aca="false">"$"&amp;BS$11&amp;"$"&amp;$B20</f>
        <v>$H$503</v>
      </c>
      <c r="BT20" s="87" t="str">
        <f aca="false">"$"&amp;BT$11&amp;"$"&amp;$B20</f>
        <v>$H$503</v>
      </c>
      <c r="BU20" s="87" t="str">
        <f aca="false">"$"&amp;BU$11&amp;"$"&amp;$B20</f>
        <v>$H$503</v>
      </c>
      <c r="BV20" s="87" t="str">
        <f aca="false">"$"&amp;BV$11&amp;"$"&amp;$B20</f>
        <v>$H$503</v>
      </c>
      <c r="BW20" s="87" t="str">
        <f aca="false">"$"&amp;BW$11&amp;"$"&amp;$B20</f>
        <v>$F$503</v>
      </c>
      <c r="BX20" s="87" t="str">
        <f aca="false">"$"&amp;BX$11&amp;"$"&amp;$B20</f>
        <v>$F$503</v>
      </c>
      <c r="BY20" s="87" t="str">
        <f aca="false">"$"&amp;BY$11&amp;"$"&amp;$B20</f>
        <v>$F$503</v>
      </c>
      <c r="BZ20" s="87" t="str">
        <f aca="false">"$"&amp;BZ$11&amp;"$"&amp;$B20</f>
        <v>$F$503</v>
      </c>
      <c r="CA20" s="87" t="str">
        <f aca="false">"$"&amp;CA$11&amp;"$"&amp;$B20</f>
        <v>$F$503</v>
      </c>
      <c r="CB20" s="87" t="str">
        <f aca="false">"$"&amp;CB$11&amp;"$"&amp;$B20</f>
        <v>$H$503</v>
      </c>
      <c r="CC20" s="87" t="str">
        <f aca="false">"$"&amp;CC$11&amp;"$"&amp;$B20</f>
        <v>$H$503</v>
      </c>
      <c r="CD20" s="87" t="str">
        <f aca="false">"$"&amp;CD$11&amp;"$"&amp;$B20</f>
        <v>$H$503</v>
      </c>
      <c r="CE20" s="87" t="str">
        <f aca="false">"$"&amp;CE$11&amp;"$"&amp;$B20</f>
        <v>$H$503</v>
      </c>
      <c r="CF20" s="87" t="str">
        <f aca="false">"$"&amp;CF$11&amp;"$"&amp;$B20</f>
        <v>$F$503</v>
      </c>
      <c r="CG20" s="87" t="str">
        <f aca="false">"$"&amp;CG$11&amp;"$"&amp;$B20</f>
        <v>$F$503</v>
      </c>
      <c r="CH20" s="87" t="str">
        <f aca="false">"$"&amp;CH$11&amp;"$"&amp;$B20</f>
        <v>$F$503</v>
      </c>
      <c r="CI20" s="87" t="str">
        <f aca="false">"$"&amp;CI$11&amp;"$"&amp;$B20</f>
        <v>$F$503</v>
      </c>
      <c r="CJ20" s="87" t="str">
        <f aca="false">"$"&amp;CJ$11&amp;"$"&amp;$B20</f>
        <v>$F$503</v>
      </c>
      <c r="CK20" s="87" t="str">
        <f aca="false">"$"&amp;CK$11&amp;"$"&amp;$B20</f>
        <v>$H$503</v>
      </c>
      <c r="CL20" s="87" t="str">
        <f aca="false">"$"&amp;CL$11&amp;"$"&amp;$B20</f>
        <v>$H$503</v>
      </c>
      <c r="CM20" s="87" t="str">
        <f aca="false">"$"&amp;CM$11&amp;"$"&amp;$B20</f>
        <v>$H$503</v>
      </c>
      <c r="CN20" s="87" t="str">
        <f aca="false">"$"&amp;CN$11&amp;"$"&amp;$B20</f>
        <v>$H$503</v>
      </c>
      <c r="CO20" s="87" t="str">
        <f aca="false">"$"&amp;CO$11&amp;"$"&amp;$B20</f>
        <v>$F$503</v>
      </c>
      <c r="CP20" s="87" t="str">
        <f aca="false">"$"&amp;CP$11&amp;"$"&amp;$B20</f>
        <v>$F$503</v>
      </c>
      <c r="CQ20" s="87" t="str">
        <f aca="false">"$"&amp;CQ$11&amp;"$"&amp;$B20</f>
        <v>$F$503</v>
      </c>
      <c r="CR20" s="87" t="str">
        <f aca="false">"$"&amp;CR$11&amp;"$"&amp;$B20</f>
        <v>$F$503</v>
      </c>
      <c r="CS20" s="87" t="str">
        <f aca="false">"$"&amp;CS$11&amp;"$"&amp;$B20</f>
        <v>$F$503</v>
      </c>
      <c r="CT20" s="87" t="str">
        <f aca="false">"$"&amp;CT$11&amp;"$"&amp;$B20</f>
        <v>$H$503</v>
      </c>
      <c r="CU20" s="87" t="str">
        <f aca="false">"$"&amp;CU$11&amp;"$"&amp;$B20</f>
        <v>$H$503</v>
      </c>
      <c r="CV20" s="87" t="str">
        <f aca="false">"$"&amp;CV$11&amp;"$"&amp;$B20</f>
        <v>$H$503</v>
      </c>
      <c r="CW20" s="87" t="str">
        <f aca="false">"$"&amp;CW$11&amp;"$"&amp;$B20</f>
        <v>$H$503</v>
      </c>
      <c r="CX20" s="87" t="str">
        <f aca="false">"$"&amp;CX$11&amp;"$"&amp;$B20</f>
        <v>$F$503</v>
      </c>
      <c r="CY20" s="87" t="str">
        <f aca="false">"$"&amp;CY$11&amp;"$"&amp;$B20</f>
        <v>$F$503</v>
      </c>
      <c r="CZ20" s="87" t="str">
        <f aca="false">"$"&amp;CZ$11&amp;"$"&amp;$B20</f>
        <v>$F$503</v>
      </c>
      <c r="DA20" s="87" t="str">
        <f aca="false">"$"&amp;DA$11&amp;"$"&amp;$B20</f>
        <v>$F$503</v>
      </c>
      <c r="DB20" s="87" t="str">
        <f aca="false">"$"&amp;DB$11&amp;"$"&amp;$B20</f>
        <v>$F$503</v>
      </c>
      <c r="DC20" s="87" t="str">
        <f aca="false">"$"&amp;DC$11&amp;"$"&amp;$B20</f>
        <v>$H$503</v>
      </c>
      <c r="DD20" s="87" t="str">
        <f aca="false">"$"&amp;DD$11&amp;"$"&amp;$B20</f>
        <v>$H$503</v>
      </c>
      <c r="DE20" s="87" t="str">
        <f aca="false">"$"&amp;DE$11&amp;"$"&amp;$B20</f>
        <v>$H$503</v>
      </c>
      <c r="DF20" s="87" t="str">
        <f aca="false">"$"&amp;DF$11&amp;"$"&amp;$B20</f>
        <v>$H$503</v>
      </c>
      <c r="DG20" s="87" t="str">
        <f aca="false">"$"&amp;DG$11&amp;"$"&amp;$B20</f>
        <v>$F$503</v>
      </c>
      <c r="DH20" s="87" t="str">
        <f aca="false">"$"&amp;DH$11&amp;"$"&amp;$B20</f>
        <v>$F$503</v>
      </c>
      <c r="DI20" s="87" t="str">
        <f aca="false">"$"&amp;DI$11&amp;"$"&amp;$B20</f>
        <v>$F$503</v>
      </c>
      <c r="DJ20" s="87" t="str">
        <f aca="false">"$"&amp;DJ$11&amp;"$"&amp;$B20</f>
        <v>$F$503</v>
      </c>
      <c r="DK20" s="87" t="str">
        <f aca="false">"$"&amp;DK$11&amp;"$"&amp;$B20</f>
        <v>$F$503</v>
      </c>
      <c r="DL20" s="87" t="str">
        <f aca="false">"$"&amp;DL$11&amp;"$"&amp;$B20</f>
        <v>$H$503</v>
      </c>
      <c r="DM20" s="87" t="str">
        <f aca="false">"$"&amp;DM$11&amp;"$"&amp;$B20</f>
        <v>$H$503</v>
      </c>
      <c r="DN20" s="87" t="str">
        <f aca="false">"$"&amp;DN$11&amp;"$"&amp;$B20</f>
        <v>$H$503</v>
      </c>
      <c r="DO20" s="87" t="str">
        <f aca="false">"$"&amp;DO$11&amp;"$"&amp;$B20</f>
        <v>$H$503</v>
      </c>
      <c r="DP20" s="87" t="str">
        <f aca="false">"$"&amp;DP$11&amp;"$"&amp;$B20</f>
        <v>$F$503</v>
      </c>
      <c r="DQ20" s="87" t="str">
        <f aca="false">"$"&amp;DQ$11&amp;"$"&amp;$B20</f>
        <v>$F$503</v>
      </c>
      <c r="DR20" s="87" t="str">
        <f aca="false">"$"&amp;DR$11&amp;"$"&amp;$B20</f>
        <v>$F$503</v>
      </c>
      <c r="DS20" s="87" t="str">
        <f aca="false">"$"&amp;DS$11&amp;"$"&amp;$B20</f>
        <v>$F$503</v>
      </c>
      <c r="DT20" s="87" t="str">
        <f aca="false">"$"&amp;DT$11&amp;"$"&amp;$B20</f>
        <v>$F$503</v>
      </c>
      <c r="DU20" s="87" t="str">
        <f aca="false">"$"&amp;DU$11&amp;"$"&amp;$B20</f>
        <v>$H$503</v>
      </c>
      <c r="DV20" s="87" t="str">
        <f aca="false">"$"&amp;DV$11&amp;"$"&amp;$B20</f>
        <v>$H$503</v>
      </c>
      <c r="DW20" s="87" t="str">
        <f aca="false">"$"&amp;DW$11&amp;"$"&amp;$B20</f>
        <v>$H$503</v>
      </c>
      <c r="DX20" s="87" t="str">
        <f aca="false">"$"&amp;DX$11&amp;"$"&amp;$B20</f>
        <v>$H$503</v>
      </c>
      <c r="DY20" s="87" t="str">
        <f aca="false">"$"&amp;DY$11&amp;"$"&amp;$B20</f>
        <v>$F$503</v>
      </c>
      <c r="DZ20" s="87" t="str">
        <f aca="false">"$"&amp;DZ$11&amp;"$"&amp;$B20</f>
        <v>$F$503</v>
      </c>
      <c r="EA20" s="87" t="str">
        <f aca="false">"$"&amp;EA$11&amp;"$"&amp;$B20</f>
        <v>$F$503</v>
      </c>
      <c r="EB20" s="87" t="str">
        <f aca="false">"$"&amp;EB$11&amp;"$"&amp;$B20</f>
        <v>$F$503</v>
      </c>
      <c r="EC20" s="87" t="str">
        <f aca="false">"$"&amp;EC$11&amp;"$"&amp;$B20</f>
        <v>$F$503</v>
      </c>
      <c r="ED20" s="87" t="str">
        <f aca="false">"$"&amp;ED$11&amp;"$"&amp;$B20</f>
        <v>$H$503</v>
      </c>
      <c r="EE20" s="87" t="str">
        <f aca="false">"$"&amp;EE$11&amp;"$"&amp;$B20</f>
        <v>$H$503</v>
      </c>
      <c r="EF20" s="87" t="str">
        <f aca="false">"$"&amp;EF$11&amp;"$"&amp;$B20</f>
        <v>$H$503</v>
      </c>
      <c r="EG20" s="87" t="str">
        <f aca="false">"$"&amp;EG$11&amp;"$"&amp;$B20</f>
        <v>$H$503</v>
      </c>
      <c r="EH20" s="87" t="str">
        <f aca="false">"$"&amp;EH$11&amp;"$"&amp;$B20</f>
        <v>$F$503</v>
      </c>
      <c r="EI20" s="87" t="str">
        <f aca="false">"$"&amp;EI$11&amp;"$"&amp;$B20</f>
        <v>$F$503</v>
      </c>
      <c r="EJ20" s="87" t="str">
        <f aca="false">"$"&amp;EJ$11&amp;"$"&amp;$B20</f>
        <v>$F$503</v>
      </c>
      <c r="EK20" s="87" t="str">
        <f aca="false">"$"&amp;EK$11&amp;"$"&amp;$B20</f>
        <v>$F$503</v>
      </c>
      <c r="EL20" s="87" t="str">
        <f aca="false">"$"&amp;EL$11&amp;"$"&amp;$B20</f>
        <v>$F$503</v>
      </c>
      <c r="EM20" s="87" t="str">
        <f aca="false">"$"&amp;EM$11&amp;"$"&amp;$B20</f>
        <v>$H$503</v>
      </c>
      <c r="EN20" s="87" t="str">
        <f aca="false">"$"&amp;EN$11&amp;"$"&amp;$B20</f>
        <v>$H$503</v>
      </c>
      <c r="EO20" s="87" t="str">
        <f aca="false">"$"&amp;EO$11&amp;"$"&amp;$B20</f>
        <v>$H$503</v>
      </c>
      <c r="EP20" s="87" t="str">
        <f aca="false">"$"&amp;EP$11&amp;"$"&amp;$B20</f>
        <v>$H$503</v>
      </c>
      <c r="EQ20" s="87" t="str">
        <f aca="false">"$"&amp;EQ$11&amp;"$"&amp;$B20</f>
        <v>$F$503</v>
      </c>
      <c r="ER20" s="87" t="str">
        <f aca="false">"$"&amp;ER$11&amp;"$"&amp;$B20</f>
        <v>$F$503</v>
      </c>
      <c r="ES20" s="87" t="str">
        <f aca="false">"$"&amp;ES$11&amp;"$"&amp;$B20</f>
        <v>$F$503</v>
      </c>
      <c r="ET20" s="87" t="str">
        <f aca="false">"$"&amp;ET$11&amp;"$"&amp;$B20</f>
        <v>$F$503</v>
      </c>
      <c r="EU20" s="87" t="str">
        <f aca="false">"$"&amp;EU$11&amp;"$"&amp;$B20</f>
        <v>$F$503</v>
      </c>
      <c r="EV20" s="87" t="str">
        <f aca="false">"$"&amp;EV$11&amp;"$"&amp;$B20</f>
        <v>$H$503</v>
      </c>
      <c r="EW20" s="87" t="str">
        <f aca="false">"$"&amp;EW$11&amp;"$"&amp;$B20</f>
        <v>$H$503</v>
      </c>
      <c r="EX20" s="87" t="str">
        <f aca="false">"$"&amp;EX$11&amp;"$"&amp;$B20</f>
        <v>$H$503</v>
      </c>
      <c r="EY20" s="87" t="str">
        <f aca="false">"$"&amp;EY$11&amp;"$"&amp;$B20</f>
        <v>$H$503</v>
      </c>
      <c r="EZ20" s="87" t="str">
        <f aca="false">"$"&amp;EZ$11&amp;"$"&amp;$B20</f>
        <v>$F$503</v>
      </c>
      <c r="FA20" s="87" t="str">
        <f aca="false">"$"&amp;FA$11&amp;"$"&amp;$B20</f>
        <v>$F$503</v>
      </c>
      <c r="FB20" s="87" t="str">
        <f aca="false">"$"&amp;FB$11&amp;"$"&amp;$B20</f>
        <v>$F$503</v>
      </c>
      <c r="FC20" s="87" t="str">
        <f aca="false">"$"&amp;FC$11&amp;"$"&amp;$B20</f>
        <v>$F$503</v>
      </c>
      <c r="FD20" s="87" t="str">
        <f aca="false">"$"&amp;FD$11&amp;"$"&amp;$B20</f>
        <v>$F$503</v>
      </c>
      <c r="FE20" s="87" t="str">
        <f aca="false">"$"&amp;FE$11&amp;"$"&amp;$B20</f>
        <v>$H$503</v>
      </c>
      <c r="FF20" s="87" t="str">
        <f aca="false">"$"&amp;FF$11&amp;"$"&amp;$B20</f>
        <v>$H$503</v>
      </c>
      <c r="FG20" s="87" t="str">
        <f aca="false">"$"&amp;FG$11&amp;"$"&amp;$B20</f>
        <v>$H$503</v>
      </c>
      <c r="FH20" s="87" t="str">
        <f aca="false">"$"&amp;FH$11&amp;"$"&amp;$B20</f>
        <v>$H$503</v>
      </c>
      <c r="FI20" s="87" t="str">
        <f aca="false">"$"&amp;FI$11&amp;"$"&amp;$B20</f>
        <v>$F$503</v>
      </c>
      <c r="FJ20" s="87" t="str">
        <f aca="false">"$"&amp;FJ$11&amp;"$"&amp;$B20</f>
        <v>$F$503</v>
      </c>
      <c r="FK20" s="87" t="str">
        <f aca="false">"$"&amp;FK$11&amp;"$"&amp;$B20</f>
        <v>$F$503</v>
      </c>
      <c r="FL20" s="87" t="str">
        <f aca="false">"$"&amp;FL$11&amp;"$"&amp;$B20</f>
        <v>$F$503</v>
      </c>
      <c r="FM20" s="87" t="str">
        <f aca="false">"$"&amp;FM$11&amp;"$"&amp;$B20</f>
        <v>$F$503</v>
      </c>
      <c r="FN20" s="87" t="str">
        <f aca="false">"$"&amp;FN$11&amp;"$"&amp;$B20</f>
        <v>$H$503</v>
      </c>
      <c r="FO20" s="87" t="str">
        <f aca="false">"$"&amp;FO$11&amp;"$"&amp;$B20</f>
        <v>$H$503</v>
      </c>
      <c r="FP20" s="87" t="str">
        <f aca="false">"$"&amp;FP$11&amp;"$"&amp;$B20</f>
        <v>$H$503</v>
      </c>
      <c r="FQ20" s="87" t="str">
        <f aca="false">"$"&amp;FQ$11&amp;"$"&amp;$B20</f>
        <v>$H$503</v>
      </c>
      <c r="FR20" s="87" t="str">
        <f aca="false">"$"&amp;FR$11&amp;"$"&amp;$B20</f>
        <v>$F$503</v>
      </c>
      <c r="FS20" s="87" t="str">
        <f aca="false">"$"&amp;FS$11&amp;"$"&amp;$B20</f>
        <v>$F$503</v>
      </c>
      <c r="FT20" s="87" t="str">
        <f aca="false">"$"&amp;FT$11&amp;"$"&amp;$B20</f>
        <v>$F$503</v>
      </c>
      <c r="FU20" s="87" t="str">
        <f aca="false">"$"&amp;FU$11&amp;"$"&amp;$B20</f>
        <v>$F$503</v>
      </c>
      <c r="FV20" s="87" t="str">
        <f aca="false">"$"&amp;FV$11&amp;"$"&amp;$B20</f>
        <v>$F$503</v>
      </c>
      <c r="FW20" s="87" t="str">
        <f aca="false">"$"&amp;FW$11&amp;"$"&amp;$B20</f>
        <v>$H$503</v>
      </c>
      <c r="FX20" s="87" t="str">
        <f aca="false">"$"&amp;FX$11&amp;"$"&amp;$B20</f>
        <v>$H$503</v>
      </c>
      <c r="FY20" s="87" t="str">
        <f aca="false">"$"&amp;FY$11&amp;"$"&amp;$B20</f>
        <v>$H$503</v>
      </c>
      <c r="FZ20" s="87" t="str">
        <f aca="false">"$"&amp;FZ$11&amp;"$"&amp;$B20</f>
        <v>$H$503</v>
      </c>
      <c r="GA20" s="87" t="str">
        <f aca="false">"$"&amp;GA$11&amp;"$"&amp;$B20</f>
        <v>$F$503</v>
      </c>
      <c r="GB20" s="87" t="str">
        <f aca="false">"$"&amp;GB$11&amp;"$"&amp;$B20</f>
        <v>$F$503</v>
      </c>
      <c r="GC20" s="87" t="str">
        <f aca="false">"$"&amp;GC$11&amp;"$"&amp;$B20</f>
        <v>$F$503</v>
      </c>
      <c r="GD20" s="87" t="str">
        <f aca="false">"$"&amp;GD$11&amp;"$"&amp;$B20</f>
        <v>$F$503</v>
      </c>
      <c r="GE20" s="87" t="str">
        <f aca="false">"$"&amp;GE$11&amp;"$"&amp;$B20</f>
        <v>$F$503</v>
      </c>
      <c r="GF20" s="87" t="str">
        <f aca="false">"$"&amp;GF$11&amp;"$"&amp;$B20</f>
        <v>$H$503</v>
      </c>
      <c r="GG20" s="87" t="str">
        <f aca="false">"$"&amp;GG$11&amp;"$"&amp;$B20</f>
        <v>$H$503</v>
      </c>
      <c r="GH20" s="87" t="str">
        <f aca="false">"$"&amp;GH$11&amp;"$"&amp;$B20</f>
        <v>$H$503</v>
      </c>
      <c r="GI20" s="87" t="str">
        <f aca="false">"$"&amp;GI$11&amp;"$"&amp;$B20</f>
        <v>$H$503</v>
      </c>
      <c r="GJ20" s="87" t="str">
        <f aca="false">"$"&amp;GJ$11&amp;"$"&amp;$B20</f>
        <v>$F$503</v>
      </c>
      <c r="GK20" s="87" t="str">
        <f aca="false">"$"&amp;GK$11&amp;"$"&amp;$B20</f>
        <v>$F$503</v>
      </c>
      <c r="GL20" s="87" t="str">
        <f aca="false">"$"&amp;GL$11&amp;"$"&amp;$B20</f>
        <v>$F$503</v>
      </c>
      <c r="GM20" s="87" t="str">
        <f aca="false">"$"&amp;GM$11&amp;"$"&amp;$B20</f>
        <v>$F$503</v>
      </c>
      <c r="GN20" s="87" t="str">
        <f aca="false">"$"&amp;GN$11&amp;"$"&amp;$B20</f>
        <v>$F$503</v>
      </c>
      <c r="GO20" s="87" t="str">
        <f aca="false">"$"&amp;GO$11&amp;"$"&amp;$B20</f>
        <v>$H$503</v>
      </c>
      <c r="GP20" s="87" t="str">
        <f aca="false">"$"&amp;GP$11&amp;"$"&amp;$B20</f>
        <v>$H$503</v>
      </c>
      <c r="GQ20" s="87" t="str">
        <f aca="false">"$"&amp;GQ$11&amp;"$"&amp;$B20</f>
        <v>$H$503</v>
      </c>
      <c r="GR20" s="87" t="str">
        <f aca="false">"$"&amp;GR$11&amp;"$"&amp;$B20</f>
        <v>$H$503</v>
      </c>
      <c r="GS20" s="87" t="str">
        <f aca="false">"$"&amp;GS$11&amp;"$"&amp;$B20</f>
        <v>$F$503</v>
      </c>
      <c r="GT20" s="87" t="str">
        <f aca="false">"$"&amp;GT$11&amp;"$"&amp;$B20</f>
        <v>$F$503</v>
      </c>
      <c r="GU20" s="87" t="str">
        <f aca="false">"$"&amp;GU$11&amp;"$"&amp;$B20</f>
        <v>$F$503</v>
      </c>
      <c r="GV20" s="87" t="str">
        <f aca="false">"$"&amp;GV$11&amp;"$"&amp;$B20</f>
        <v>$F$503</v>
      </c>
      <c r="GW20" s="87" t="str">
        <f aca="false">"$"&amp;GW$11&amp;"$"&amp;$B20</f>
        <v>$F$503</v>
      </c>
      <c r="GX20" s="87" t="str">
        <f aca="false">"$"&amp;GX$11&amp;"$"&amp;$B20</f>
        <v>$H$503</v>
      </c>
      <c r="GY20" s="87" t="str">
        <f aca="false">"$"&amp;GY$11&amp;"$"&amp;$B20</f>
        <v>$H$503</v>
      </c>
      <c r="GZ20" s="87" t="str">
        <f aca="false">"$"&amp;GZ$11&amp;"$"&amp;$B20</f>
        <v>$H$503</v>
      </c>
      <c r="HA20" s="87" t="str">
        <f aca="false">"$"&amp;HA$11&amp;"$"&amp;$B20</f>
        <v>$H$503</v>
      </c>
      <c r="HB20" s="87" t="str">
        <f aca="false">"$"&amp;HB$11&amp;"$"&amp;$B20</f>
        <v>$F$503</v>
      </c>
      <c r="HC20" s="87" t="str">
        <f aca="false">"$"&amp;HC$11&amp;"$"&amp;$B20</f>
        <v>$F$503</v>
      </c>
      <c r="HD20" s="87" t="str">
        <f aca="false">"$"&amp;HD$11&amp;"$"&amp;$B20</f>
        <v>$F$503</v>
      </c>
      <c r="HE20" s="87" t="str">
        <f aca="false">"$"&amp;HE$11&amp;"$"&amp;$B20</f>
        <v>$F$503</v>
      </c>
      <c r="HF20" s="87" t="str">
        <f aca="false">"$"&amp;HF$11&amp;"$"&amp;$B20</f>
        <v>$F$503</v>
      </c>
      <c r="HG20" s="87" t="str">
        <f aca="false">"$"&amp;HG$11&amp;"$"&amp;$B20</f>
        <v>$H$503</v>
      </c>
      <c r="HH20" s="87" t="str">
        <f aca="false">"$"&amp;HH$11&amp;"$"&amp;$B20</f>
        <v>$H$503</v>
      </c>
      <c r="HI20" s="87" t="str">
        <f aca="false">"$"&amp;HI$11&amp;"$"&amp;$B20</f>
        <v>$H$503</v>
      </c>
      <c r="HJ20" s="87" t="str">
        <f aca="false">"$"&amp;HJ$11&amp;"$"&amp;$B20</f>
        <v>$H$503</v>
      </c>
      <c r="HK20" s="87" t="str">
        <f aca="false">"$"&amp;HK$11&amp;"$"&amp;$B20</f>
        <v>$F$503</v>
      </c>
      <c r="HL20" s="87" t="str">
        <f aca="false">"$"&amp;HL$11&amp;"$"&amp;$B20</f>
        <v>$F$503</v>
      </c>
      <c r="HM20" s="87" t="str">
        <f aca="false">"$"&amp;HM$11&amp;"$"&amp;$B20</f>
        <v>$F$503</v>
      </c>
      <c r="HN20" s="87" t="str">
        <f aca="false">"$"&amp;HN$11&amp;"$"&amp;$B20</f>
        <v>$F$503</v>
      </c>
      <c r="HO20" s="87" t="str">
        <f aca="false">"$"&amp;HO$11&amp;"$"&amp;$B20</f>
        <v>$F$503</v>
      </c>
      <c r="HP20" s="87" t="str">
        <f aca="false">"$"&amp;HP$11&amp;"$"&amp;$B20</f>
        <v>$H$503</v>
      </c>
      <c r="HQ20" s="87" t="str">
        <f aca="false">"$"&amp;HQ$11&amp;"$"&amp;$B20</f>
        <v>$H$503</v>
      </c>
      <c r="HR20" s="87" t="str">
        <f aca="false">"$"&amp;HR$11&amp;"$"&amp;$B20</f>
        <v>$H$503</v>
      </c>
      <c r="HS20" s="87" t="str">
        <f aca="false">"$"&amp;HS$11&amp;"$"&amp;$B20</f>
        <v>$H$503</v>
      </c>
      <c r="HT20" s="87" t="str">
        <f aca="false">"$"&amp;HT$11&amp;"$"&amp;$B20</f>
        <v>$F$503</v>
      </c>
      <c r="HU20" s="87" t="str">
        <f aca="false">"$"&amp;HU$11&amp;"$"&amp;$B20</f>
        <v>$F$503</v>
      </c>
      <c r="HV20" s="87" t="str">
        <f aca="false">"$"&amp;HV$11&amp;"$"&amp;$B20</f>
        <v>$F$503</v>
      </c>
      <c r="HW20" s="87" t="str">
        <f aca="false">"$"&amp;HW$11&amp;"$"&amp;$B20</f>
        <v>$F$503</v>
      </c>
      <c r="HX20" s="87" t="str">
        <f aca="false">"$"&amp;HX$11&amp;"$"&amp;$B20</f>
        <v>$F$503</v>
      </c>
      <c r="HY20" s="87" t="str">
        <f aca="false">"$"&amp;HY$11&amp;"$"&amp;$B20</f>
        <v>$H$503</v>
      </c>
      <c r="HZ20" s="87" t="str">
        <f aca="false">"$"&amp;HZ$11&amp;"$"&amp;$B20</f>
        <v>$H$503</v>
      </c>
      <c r="IA20" s="87" t="str">
        <f aca="false">"$"&amp;IA$11&amp;"$"&amp;$B20</f>
        <v>$H$503</v>
      </c>
      <c r="IB20" s="87" t="str">
        <f aca="false">"$"&amp;IB$11&amp;"$"&amp;$B20</f>
        <v>$H$503</v>
      </c>
      <c r="IC20" s="87" t="str">
        <f aca="false">"$"&amp;IC$11&amp;"$"&amp;$B20</f>
        <v>$F$503</v>
      </c>
      <c r="ID20" s="87" t="str">
        <f aca="false">"$"&amp;ID$11&amp;"$"&amp;$B20</f>
        <v>$F$503</v>
      </c>
      <c r="IE20" s="87" t="str">
        <f aca="false">"$"&amp;IE$11&amp;"$"&amp;$B20</f>
        <v>$F$503</v>
      </c>
      <c r="IF20" s="87" t="str">
        <f aca="false">"$"&amp;IF$11&amp;"$"&amp;$B20</f>
        <v>$F$503</v>
      </c>
      <c r="IG20" s="87" t="str">
        <f aca="false">"$"&amp;IG$11&amp;"$"&amp;$B20</f>
        <v>$F$503</v>
      </c>
      <c r="IH20" s="87" t="str">
        <f aca="false">"$"&amp;IH$11&amp;"$"&amp;$B20</f>
        <v>$H$503</v>
      </c>
      <c r="II20" s="87" t="str">
        <f aca="false">"$"&amp;II$11&amp;"$"&amp;$B20</f>
        <v>$H$503</v>
      </c>
      <c r="IJ20" s="87" t="str">
        <f aca="false">"$"&amp;IJ$11&amp;"$"&amp;$B20</f>
        <v>$H$503</v>
      </c>
      <c r="IK20" s="87" t="str">
        <f aca="false">"$"&amp;IK$11&amp;"$"&amp;$B20</f>
        <v>$H$503</v>
      </c>
      <c r="IL20" s="87" t="str">
        <f aca="false">"$"&amp;IL$11&amp;"$"&amp;$B20</f>
        <v>$F$503</v>
      </c>
      <c r="IM20" s="87" t="str">
        <f aca="false">"$"&amp;IM$11&amp;"$"&amp;$B20</f>
        <v>$F$503</v>
      </c>
      <c r="IN20" s="87" t="str">
        <f aca="false">"$"&amp;IN$11&amp;"$"&amp;$B20</f>
        <v>$F$503</v>
      </c>
      <c r="IO20" s="87" t="str">
        <f aca="false">"$"&amp;IO$11&amp;"$"&amp;$B20</f>
        <v>$F$503</v>
      </c>
      <c r="IP20" s="87" t="str">
        <f aca="false">"$"&amp;IP$11&amp;"$"&amp;$B20</f>
        <v>$F$503</v>
      </c>
      <c r="IQ20" s="87" t="str">
        <f aca="false">"$"&amp;IQ$11&amp;"$"&amp;$B20</f>
        <v>$H$503</v>
      </c>
      <c r="IR20" s="87" t="str">
        <f aca="false">"$"&amp;IR$11&amp;"$"&amp;$B20</f>
        <v>$H$503</v>
      </c>
      <c r="IS20" s="87" t="str">
        <f aca="false">"$"&amp;IS$11&amp;"$"&amp;$B20</f>
        <v>$H$503</v>
      </c>
      <c r="IT20" s="87" t="str">
        <f aca="false">"$"&amp;IT$11&amp;"$"&amp;$B20</f>
        <v>$H$503</v>
      </c>
      <c r="IU20" s="87" t="str">
        <f aca="false">"$"&amp;IU$11&amp;"$"&amp;$B20</f>
        <v>$F$503</v>
      </c>
      <c r="IV20" s="87" t="str">
        <f aca="false">"$"&amp;IV$11&amp;"$"&amp;$B20</f>
        <v>$F$503</v>
      </c>
      <c r="IW20" s="87" t="str">
        <f aca="false">"$"&amp;IW$11&amp;"$"&amp;$B20</f>
        <v>$F$503</v>
      </c>
      <c r="IX20" s="87" t="str">
        <f aca="false">"$"&amp;IX$11&amp;"$"&amp;$B20</f>
        <v>$F$503</v>
      </c>
      <c r="IY20" s="87" t="str">
        <f aca="false">"$"&amp;IY$11&amp;"$"&amp;$B20</f>
        <v>$F$503</v>
      </c>
      <c r="IZ20" s="87" t="str">
        <f aca="false">"$"&amp;IZ$11&amp;"$"&amp;$B20</f>
        <v>$H$503</v>
      </c>
      <c r="JA20" s="87" t="str">
        <f aca="false">"$"&amp;JA$11&amp;"$"&amp;$B20</f>
        <v>$H$503</v>
      </c>
      <c r="JB20" s="87" t="str">
        <f aca="false">"$"&amp;JB$11&amp;"$"&amp;$B20</f>
        <v>$H$503</v>
      </c>
      <c r="JC20" s="87" t="str">
        <f aca="false">"$"&amp;JC$11&amp;"$"&amp;$B20</f>
        <v>$H$503</v>
      </c>
    </row>
    <row r="21" customFormat="false" ht="12.75" hidden="true" customHeight="false" outlineLevel="0" collapsed="false">
      <c r="A21" s="352" t="s">
        <v>611</v>
      </c>
      <c r="B21" s="0" t="n">
        <v>504</v>
      </c>
      <c r="C21" s="87" t="str">
        <f aca="false">"$"&amp;C$11&amp;"$"&amp;$B21</f>
        <v>$F$504</v>
      </c>
      <c r="D21" s="87" t="str">
        <f aca="false">"$"&amp;D$11&amp;"$"&amp;$B21</f>
        <v>$F$504</v>
      </c>
      <c r="E21" s="87" t="str">
        <f aca="false">"$"&amp;E$11&amp;"$"&amp;$B21</f>
        <v>$F$504</v>
      </c>
      <c r="F21" s="87" t="str">
        <f aca="false">"$"&amp;F$11&amp;"$"&amp;$B21</f>
        <v>$F$504</v>
      </c>
      <c r="G21" s="87" t="str">
        <f aca="false">"$"&amp;G$11&amp;"$"&amp;$B21</f>
        <v>$F$504</v>
      </c>
      <c r="H21" s="87" t="str">
        <f aca="false">"$"&amp;H$11&amp;"$"&amp;$B21</f>
        <v>$H$504</v>
      </c>
      <c r="I21" s="87" t="str">
        <f aca="false">"$"&amp;I$11&amp;"$"&amp;$B21</f>
        <v>$H$504</v>
      </c>
      <c r="J21" s="87" t="str">
        <f aca="false">"$"&amp;J$11&amp;"$"&amp;$B21</f>
        <v>$H$504</v>
      </c>
      <c r="K21" s="87" t="str">
        <f aca="false">"$"&amp;K$11&amp;"$"&amp;$B21</f>
        <v>$H$504</v>
      </c>
      <c r="L21" s="87" t="str">
        <f aca="false">"$"&amp;L$11&amp;"$"&amp;$B21</f>
        <v>$F$504</v>
      </c>
      <c r="M21" s="87" t="str">
        <f aca="false">"$"&amp;M$11&amp;"$"&amp;$B21</f>
        <v>$F$504</v>
      </c>
      <c r="N21" s="87" t="str">
        <f aca="false">"$"&amp;N$11&amp;"$"&amp;$B21</f>
        <v>$F$504</v>
      </c>
      <c r="O21" s="87" t="str">
        <f aca="false">"$"&amp;O$11&amp;"$"&amp;$B21</f>
        <v>$F$504</v>
      </c>
      <c r="P21" s="87" t="str">
        <f aca="false">"$"&amp;P$11&amp;"$"&amp;$B21</f>
        <v>$F$504</v>
      </c>
      <c r="Q21" s="87" t="str">
        <f aca="false">"$"&amp;Q$11&amp;"$"&amp;$B21</f>
        <v>$H$504</v>
      </c>
      <c r="R21" s="87" t="str">
        <f aca="false">"$"&amp;R$11&amp;"$"&amp;$B21</f>
        <v>$H$504</v>
      </c>
      <c r="S21" s="87" t="str">
        <f aca="false">"$"&amp;S$11&amp;"$"&amp;$B21</f>
        <v>$H$504</v>
      </c>
      <c r="T21" s="87" t="str">
        <f aca="false">"$"&amp;T$11&amp;"$"&amp;$B21</f>
        <v>$H$504</v>
      </c>
      <c r="U21" s="87" t="str">
        <f aca="false">"$"&amp;U$11&amp;"$"&amp;$B21</f>
        <v>$F$504</v>
      </c>
      <c r="V21" s="87" t="str">
        <f aca="false">"$"&amp;V$11&amp;"$"&amp;$B21</f>
        <v>$F$504</v>
      </c>
      <c r="W21" s="87" t="str">
        <f aca="false">"$"&amp;W$11&amp;"$"&amp;$B21</f>
        <v>$F$504</v>
      </c>
      <c r="X21" s="87" t="str">
        <f aca="false">"$"&amp;X$11&amp;"$"&amp;$B21</f>
        <v>$F$504</v>
      </c>
      <c r="Y21" s="87" t="str">
        <f aca="false">"$"&amp;Y$11&amp;"$"&amp;$B21</f>
        <v>$F$504</v>
      </c>
      <c r="Z21" s="87" t="str">
        <f aca="false">"$"&amp;Z$11&amp;"$"&amp;$B21</f>
        <v>$H$504</v>
      </c>
      <c r="AA21" s="87" t="str">
        <f aca="false">"$"&amp;AA$11&amp;"$"&amp;$B21</f>
        <v>$H$504</v>
      </c>
      <c r="AB21" s="87" t="str">
        <f aca="false">"$"&amp;AB$11&amp;"$"&amp;$B21</f>
        <v>$H$504</v>
      </c>
      <c r="AC21" s="87" t="str">
        <f aca="false">"$"&amp;AC$11&amp;"$"&amp;$B21</f>
        <v>$H$504</v>
      </c>
      <c r="AD21" s="87" t="str">
        <f aca="false">"$"&amp;AD$11&amp;"$"&amp;$B21</f>
        <v>$F$504</v>
      </c>
      <c r="AE21" s="87" t="str">
        <f aca="false">"$"&amp;AE$11&amp;"$"&amp;$B21</f>
        <v>$F$504</v>
      </c>
      <c r="AF21" s="87" t="str">
        <f aca="false">"$"&amp;AF$11&amp;"$"&amp;$B21</f>
        <v>$F$504</v>
      </c>
      <c r="AG21" s="87" t="str">
        <f aca="false">"$"&amp;AG$11&amp;"$"&amp;$B21</f>
        <v>$F$504</v>
      </c>
      <c r="AH21" s="87" t="str">
        <f aca="false">"$"&amp;AH$11&amp;"$"&amp;$B21</f>
        <v>$F$504</v>
      </c>
      <c r="AI21" s="87" t="str">
        <f aca="false">"$"&amp;AI$11&amp;"$"&amp;$B21</f>
        <v>$H$504</v>
      </c>
      <c r="AJ21" s="87" t="str">
        <f aca="false">"$"&amp;AJ$11&amp;"$"&amp;$B21</f>
        <v>$H$504</v>
      </c>
      <c r="AK21" s="87" t="str">
        <f aca="false">"$"&amp;AK$11&amp;"$"&amp;$B21</f>
        <v>$H$504</v>
      </c>
      <c r="AL21" s="87" t="str">
        <f aca="false">"$"&amp;AL$11&amp;"$"&amp;$B21</f>
        <v>$H$504</v>
      </c>
      <c r="AM21" s="87" t="str">
        <f aca="false">"$"&amp;AM$11&amp;"$"&amp;$B21</f>
        <v>$F$504</v>
      </c>
      <c r="AN21" s="87" t="str">
        <f aca="false">"$"&amp;AN$11&amp;"$"&amp;$B21</f>
        <v>$F$504</v>
      </c>
      <c r="AO21" s="87" t="str">
        <f aca="false">"$"&amp;AO$11&amp;"$"&amp;$B21</f>
        <v>$F$504</v>
      </c>
      <c r="AP21" s="87" t="str">
        <f aca="false">"$"&amp;AP$11&amp;"$"&amp;$B21</f>
        <v>$F$504</v>
      </c>
      <c r="AQ21" s="87" t="str">
        <f aca="false">"$"&amp;AQ$11&amp;"$"&amp;$B21</f>
        <v>$F$504</v>
      </c>
      <c r="AR21" s="87" t="str">
        <f aca="false">"$"&amp;AR$11&amp;"$"&amp;$B21</f>
        <v>$H$504</v>
      </c>
      <c r="AS21" s="87" t="str">
        <f aca="false">"$"&amp;AS$11&amp;"$"&amp;$B21</f>
        <v>$H$504</v>
      </c>
      <c r="AT21" s="87" t="str">
        <f aca="false">"$"&amp;AT$11&amp;"$"&amp;$B21</f>
        <v>$H$504</v>
      </c>
      <c r="AU21" s="87" t="str">
        <f aca="false">"$"&amp;AU$11&amp;"$"&amp;$B21</f>
        <v>$H$504</v>
      </c>
      <c r="AV21" s="87" t="str">
        <f aca="false">"$"&amp;AV$11&amp;"$"&amp;$B21</f>
        <v>$F$504</v>
      </c>
      <c r="AW21" s="87" t="str">
        <f aca="false">"$"&amp;AW$11&amp;"$"&amp;$B21</f>
        <v>$F$504</v>
      </c>
      <c r="AX21" s="87" t="str">
        <f aca="false">"$"&amp;AX$11&amp;"$"&amp;$B21</f>
        <v>$F$504</v>
      </c>
      <c r="AY21" s="87" t="str">
        <f aca="false">"$"&amp;AY$11&amp;"$"&amp;$B21</f>
        <v>$F$504</v>
      </c>
      <c r="AZ21" s="87" t="str">
        <f aca="false">"$"&amp;AZ$11&amp;"$"&amp;$B21</f>
        <v>$F$504</v>
      </c>
      <c r="BA21" s="87" t="str">
        <f aca="false">"$"&amp;BA$11&amp;"$"&amp;$B21</f>
        <v>$H$504</v>
      </c>
      <c r="BB21" s="87" t="str">
        <f aca="false">"$"&amp;BB$11&amp;"$"&amp;$B21</f>
        <v>$H$504</v>
      </c>
      <c r="BC21" s="87" t="str">
        <f aca="false">"$"&amp;BC$11&amp;"$"&amp;$B21</f>
        <v>$H$504</v>
      </c>
      <c r="BD21" s="87" t="str">
        <f aca="false">"$"&amp;BD$11&amp;"$"&amp;$B21</f>
        <v>$H$504</v>
      </c>
      <c r="BE21" s="87" t="str">
        <f aca="false">"$"&amp;BE$11&amp;"$"&amp;$B21</f>
        <v>$F$504</v>
      </c>
      <c r="BF21" s="87" t="str">
        <f aca="false">"$"&amp;BF$11&amp;"$"&amp;$B21</f>
        <v>$F$504</v>
      </c>
      <c r="BG21" s="87" t="str">
        <f aca="false">"$"&amp;BG$11&amp;"$"&amp;$B21</f>
        <v>$F$504</v>
      </c>
      <c r="BH21" s="87" t="str">
        <f aca="false">"$"&amp;BH$11&amp;"$"&amp;$B21</f>
        <v>$F$504</v>
      </c>
      <c r="BI21" s="87" t="str">
        <f aca="false">"$"&amp;BI$11&amp;"$"&amp;$B21</f>
        <v>$F$504</v>
      </c>
      <c r="BJ21" s="87" t="str">
        <f aca="false">"$"&amp;BJ$11&amp;"$"&amp;$B21</f>
        <v>$H$504</v>
      </c>
      <c r="BK21" s="87" t="str">
        <f aca="false">"$"&amp;BK$11&amp;"$"&amp;$B21</f>
        <v>$H$504</v>
      </c>
      <c r="BL21" s="87" t="str">
        <f aca="false">"$"&amp;BL$11&amp;"$"&amp;$B21</f>
        <v>$H$504</v>
      </c>
      <c r="BM21" s="87" t="str">
        <f aca="false">"$"&amp;BM$11&amp;"$"&amp;$B21</f>
        <v>$H$504</v>
      </c>
      <c r="BN21" s="87" t="str">
        <f aca="false">"$"&amp;BN$11&amp;"$"&amp;$B21</f>
        <v>$F$504</v>
      </c>
      <c r="BO21" s="87" t="str">
        <f aca="false">"$"&amp;BO$11&amp;"$"&amp;$B21</f>
        <v>$F$504</v>
      </c>
      <c r="BP21" s="87" t="str">
        <f aca="false">"$"&amp;BP$11&amp;"$"&amp;$B21</f>
        <v>$F$504</v>
      </c>
      <c r="BQ21" s="87" t="str">
        <f aca="false">"$"&amp;BQ$11&amp;"$"&amp;$B21</f>
        <v>$F$504</v>
      </c>
      <c r="BR21" s="87" t="str">
        <f aca="false">"$"&amp;BR$11&amp;"$"&amp;$B21</f>
        <v>$F$504</v>
      </c>
      <c r="BS21" s="87" t="str">
        <f aca="false">"$"&amp;BS$11&amp;"$"&amp;$B21</f>
        <v>$H$504</v>
      </c>
      <c r="BT21" s="87" t="str">
        <f aca="false">"$"&amp;BT$11&amp;"$"&amp;$B21</f>
        <v>$H$504</v>
      </c>
      <c r="BU21" s="87" t="str">
        <f aca="false">"$"&amp;BU$11&amp;"$"&amp;$B21</f>
        <v>$H$504</v>
      </c>
      <c r="BV21" s="87" t="str">
        <f aca="false">"$"&amp;BV$11&amp;"$"&amp;$B21</f>
        <v>$H$504</v>
      </c>
      <c r="BW21" s="87" t="str">
        <f aca="false">"$"&amp;BW$11&amp;"$"&amp;$B21</f>
        <v>$F$504</v>
      </c>
      <c r="BX21" s="87" t="str">
        <f aca="false">"$"&amp;BX$11&amp;"$"&amp;$B21</f>
        <v>$F$504</v>
      </c>
      <c r="BY21" s="87" t="str">
        <f aca="false">"$"&amp;BY$11&amp;"$"&amp;$B21</f>
        <v>$F$504</v>
      </c>
      <c r="BZ21" s="87" t="str">
        <f aca="false">"$"&amp;BZ$11&amp;"$"&amp;$B21</f>
        <v>$F$504</v>
      </c>
      <c r="CA21" s="87" t="str">
        <f aca="false">"$"&amp;CA$11&amp;"$"&amp;$B21</f>
        <v>$F$504</v>
      </c>
      <c r="CB21" s="87" t="str">
        <f aca="false">"$"&amp;CB$11&amp;"$"&amp;$B21</f>
        <v>$H$504</v>
      </c>
      <c r="CC21" s="87" t="str">
        <f aca="false">"$"&amp;CC$11&amp;"$"&amp;$B21</f>
        <v>$H$504</v>
      </c>
      <c r="CD21" s="87" t="str">
        <f aca="false">"$"&amp;CD$11&amp;"$"&amp;$B21</f>
        <v>$H$504</v>
      </c>
      <c r="CE21" s="87" t="str">
        <f aca="false">"$"&amp;CE$11&amp;"$"&amp;$B21</f>
        <v>$H$504</v>
      </c>
      <c r="CF21" s="87" t="str">
        <f aca="false">"$"&amp;CF$11&amp;"$"&amp;$B21</f>
        <v>$F$504</v>
      </c>
      <c r="CG21" s="87" t="str">
        <f aca="false">"$"&amp;CG$11&amp;"$"&amp;$B21</f>
        <v>$F$504</v>
      </c>
      <c r="CH21" s="87" t="str">
        <f aca="false">"$"&amp;CH$11&amp;"$"&amp;$B21</f>
        <v>$F$504</v>
      </c>
      <c r="CI21" s="87" t="str">
        <f aca="false">"$"&amp;CI$11&amp;"$"&amp;$B21</f>
        <v>$F$504</v>
      </c>
      <c r="CJ21" s="87" t="str">
        <f aca="false">"$"&amp;CJ$11&amp;"$"&amp;$B21</f>
        <v>$F$504</v>
      </c>
      <c r="CK21" s="87" t="str">
        <f aca="false">"$"&amp;CK$11&amp;"$"&amp;$B21</f>
        <v>$H$504</v>
      </c>
      <c r="CL21" s="87" t="str">
        <f aca="false">"$"&amp;CL$11&amp;"$"&amp;$B21</f>
        <v>$H$504</v>
      </c>
      <c r="CM21" s="87" t="str">
        <f aca="false">"$"&amp;CM$11&amp;"$"&amp;$B21</f>
        <v>$H$504</v>
      </c>
      <c r="CN21" s="87" t="str">
        <f aca="false">"$"&amp;CN$11&amp;"$"&amp;$B21</f>
        <v>$H$504</v>
      </c>
      <c r="CO21" s="87" t="str">
        <f aca="false">"$"&amp;CO$11&amp;"$"&amp;$B21</f>
        <v>$F$504</v>
      </c>
      <c r="CP21" s="87" t="str">
        <f aca="false">"$"&amp;CP$11&amp;"$"&amp;$B21</f>
        <v>$F$504</v>
      </c>
      <c r="CQ21" s="87" t="str">
        <f aca="false">"$"&amp;CQ$11&amp;"$"&amp;$B21</f>
        <v>$F$504</v>
      </c>
      <c r="CR21" s="87" t="str">
        <f aca="false">"$"&amp;CR$11&amp;"$"&amp;$B21</f>
        <v>$F$504</v>
      </c>
      <c r="CS21" s="87" t="str">
        <f aca="false">"$"&amp;CS$11&amp;"$"&amp;$B21</f>
        <v>$F$504</v>
      </c>
      <c r="CT21" s="87" t="str">
        <f aca="false">"$"&amp;CT$11&amp;"$"&amp;$B21</f>
        <v>$H$504</v>
      </c>
      <c r="CU21" s="87" t="str">
        <f aca="false">"$"&amp;CU$11&amp;"$"&amp;$B21</f>
        <v>$H$504</v>
      </c>
      <c r="CV21" s="87" t="str">
        <f aca="false">"$"&amp;CV$11&amp;"$"&amp;$B21</f>
        <v>$H$504</v>
      </c>
      <c r="CW21" s="87" t="str">
        <f aca="false">"$"&amp;CW$11&amp;"$"&amp;$B21</f>
        <v>$H$504</v>
      </c>
      <c r="CX21" s="87" t="str">
        <f aca="false">"$"&amp;CX$11&amp;"$"&amp;$B21</f>
        <v>$F$504</v>
      </c>
      <c r="CY21" s="87" t="str">
        <f aca="false">"$"&amp;CY$11&amp;"$"&amp;$B21</f>
        <v>$F$504</v>
      </c>
      <c r="CZ21" s="87" t="str">
        <f aca="false">"$"&amp;CZ$11&amp;"$"&amp;$B21</f>
        <v>$F$504</v>
      </c>
      <c r="DA21" s="87" t="str">
        <f aca="false">"$"&amp;DA$11&amp;"$"&amp;$B21</f>
        <v>$F$504</v>
      </c>
      <c r="DB21" s="87" t="str">
        <f aca="false">"$"&amp;DB$11&amp;"$"&amp;$B21</f>
        <v>$F$504</v>
      </c>
      <c r="DC21" s="87" t="str">
        <f aca="false">"$"&amp;DC$11&amp;"$"&amp;$B21</f>
        <v>$H$504</v>
      </c>
      <c r="DD21" s="87" t="str">
        <f aca="false">"$"&amp;DD$11&amp;"$"&amp;$B21</f>
        <v>$H$504</v>
      </c>
      <c r="DE21" s="87" t="str">
        <f aca="false">"$"&amp;DE$11&amp;"$"&amp;$B21</f>
        <v>$H$504</v>
      </c>
      <c r="DF21" s="87" t="str">
        <f aca="false">"$"&amp;DF$11&amp;"$"&amp;$B21</f>
        <v>$H$504</v>
      </c>
      <c r="DG21" s="87" t="str">
        <f aca="false">"$"&amp;DG$11&amp;"$"&amp;$B21</f>
        <v>$F$504</v>
      </c>
      <c r="DH21" s="87" t="str">
        <f aca="false">"$"&amp;DH$11&amp;"$"&amp;$B21</f>
        <v>$F$504</v>
      </c>
      <c r="DI21" s="87" t="str">
        <f aca="false">"$"&amp;DI$11&amp;"$"&amp;$B21</f>
        <v>$F$504</v>
      </c>
      <c r="DJ21" s="87" t="str">
        <f aca="false">"$"&amp;DJ$11&amp;"$"&amp;$B21</f>
        <v>$F$504</v>
      </c>
      <c r="DK21" s="87" t="str">
        <f aca="false">"$"&amp;DK$11&amp;"$"&amp;$B21</f>
        <v>$F$504</v>
      </c>
      <c r="DL21" s="87" t="str">
        <f aca="false">"$"&amp;DL$11&amp;"$"&amp;$B21</f>
        <v>$H$504</v>
      </c>
      <c r="DM21" s="87" t="str">
        <f aca="false">"$"&amp;DM$11&amp;"$"&amp;$B21</f>
        <v>$H$504</v>
      </c>
      <c r="DN21" s="87" t="str">
        <f aca="false">"$"&amp;DN$11&amp;"$"&amp;$B21</f>
        <v>$H$504</v>
      </c>
      <c r="DO21" s="87" t="str">
        <f aca="false">"$"&amp;DO$11&amp;"$"&amp;$B21</f>
        <v>$H$504</v>
      </c>
      <c r="DP21" s="87" t="str">
        <f aca="false">"$"&amp;DP$11&amp;"$"&amp;$B21</f>
        <v>$F$504</v>
      </c>
      <c r="DQ21" s="87" t="str">
        <f aca="false">"$"&amp;DQ$11&amp;"$"&amp;$B21</f>
        <v>$F$504</v>
      </c>
      <c r="DR21" s="87" t="str">
        <f aca="false">"$"&amp;DR$11&amp;"$"&amp;$B21</f>
        <v>$F$504</v>
      </c>
      <c r="DS21" s="87" t="str">
        <f aca="false">"$"&amp;DS$11&amp;"$"&amp;$B21</f>
        <v>$F$504</v>
      </c>
      <c r="DT21" s="87" t="str">
        <f aca="false">"$"&amp;DT$11&amp;"$"&amp;$B21</f>
        <v>$F$504</v>
      </c>
      <c r="DU21" s="87" t="str">
        <f aca="false">"$"&amp;DU$11&amp;"$"&amp;$B21</f>
        <v>$H$504</v>
      </c>
      <c r="DV21" s="87" t="str">
        <f aca="false">"$"&amp;DV$11&amp;"$"&amp;$B21</f>
        <v>$H$504</v>
      </c>
      <c r="DW21" s="87" t="str">
        <f aca="false">"$"&amp;DW$11&amp;"$"&amp;$B21</f>
        <v>$H$504</v>
      </c>
      <c r="DX21" s="87" t="str">
        <f aca="false">"$"&amp;DX$11&amp;"$"&amp;$B21</f>
        <v>$H$504</v>
      </c>
      <c r="DY21" s="87" t="str">
        <f aca="false">"$"&amp;DY$11&amp;"$"&amp;$B21</f>
        <v>$F$504</v>
      </c>
      <c r="DZ21" s="87" t="str">
        <f aca="false">"$"&amp;DZ$11&amp;"$"&amp;$B21</f>
        <v>$F$504</v>
      </c>
      <c r="EA21" s="87" t="str">
        <f aca="false">"$"&amp;EA$11&amp;"$"&amp;$B21</f>
        <v>$F$504</v>
      </c>
      <c r="EB21" s="87" t="str">
        <f aca="false">"$"&amp;EB$11&amp;"$"&amp;$B21</f>
        <v>$F$504</v>
      </c>
      <c r="EC21" s="87" t="str">
        <f aca="false">"$"&amp;EC$11&amp;"$"&amp;$B21</f>
        <v>$F$504</v>
      </c>
      <c r="ED21" s="87" t="str">
        <f aca="false">"$"&amp;ED$11&amp;"$"&amp;$B21</f>
        <v>$H$504</v>
      </c>
      <c r="EE21" s="87" t="str">
        <f aca="false">"$"&amp;EE$11&amp;"$"&amp;$B21</f>
        <v>$H$504</v>
      </c>
      <c r="EF21" s="87" t="str">
        <f aca="false">"$"&amp;EF$11&amp;"$"&amp;$B21</f>
        <v>$H$504</v>
      </c>
      <c r="EG21" s="87" t="str">
        <f aca="false">"$"&amp;EG$11&amp;"$"&amp;$B21</f>
        <v>$H$504</v>
      </c>
      <c r="EH21" s="87" t="str">
        <f aca="false">"$"&amp;EH$11&amp;"$"&amp;$B21</f>
        <v>$F$504</v>
      </c>
      <c r="EI21" s="87" t="str">
        <f aca="false">"$"&amp;EI$11&amp;"$"&amp;$B21</f>
        <v>$F$504</v>
      </c>
      <c r="EJ21" s="87" t="str">
        <f aca="false">"$"&amp;EJ$11&amp;"$"&amp;$B21</f>
        <v>$F$504</v>
      </c>
      <c r="EK21" s="87" t="str">
        <f aca="false">"$"&amp;EK$11&amp;"$"&amp;$B21</f>
        <v>$F$504</v>
      </c>
      <c r="EL21" s="87" t="str">
        <f aca="false">"$"&amp;EL$11&amp;"$"&amp;$B21</f>
        <v>$F$504</v>
      </c>
      <c r="EM21" s="87" t="str">
        <f aca="false">"$"&amp;EM$11&amp;"$"&amp;$B21</f>
        <v>$H$504</v>
      </c>
      <c r="EN21" s="87" t="str">
        <f aca="false">"$"&amp;EN$11&amp;"$"&amp;$B21</f>
        <v>$H$504</v>
      </c>
      <c r="EO21" s="87" t="str">
        <f aca="false">"$"&amp;EO$11&amp;"$"&amp;$B21</f>
        <v>$H$504</v>
      </c>
      <c r="EP21" s="87" t="str">
        <f aca="false">"$"&amp;EP$11&amp;"$"&amp;$B21</f>
        <v>$H$504</v>
      </c>
      <c r="EQ21" s="87" t="str">
        <f aca="false">"$"&amp;EQ$11&amp;"$"&amp;$B21</f>
        <v>$F$504</v>
      </c>
      <c r="ER21" s="87" t="str">
        <f aca="false">"$"&amp;ER$11&amp;"$"&amp;$B21</f>
        <v>$F$504</v>
      </c>
      <c r="ES21" s="87" t="str">
        <f aca="false">"$"&amp;ES$11&amp;"$"&amp;$B21</f>
        <v>$F$504</v>
      </c>
      <c r="ET21" s="87" t="str">
        <f aca="false">"$"&amp;ET$11&amp;"$"&amp;$B21</f>
        <v>$F$504</v>
      </c>
      <c r="EU21" s="87" t="str">
        <f aca="false">"$"&amp;EU$11&amp;"$"&amp;$B21</f>
        <v>$F$504</v>
      </c>
      <c r="EV21" s="87" t="str">
        <f aca="false">"$"&amp;EV$11&amp;"$"&amp;$B21</f>
        <v>$H$504</v>
      </c>
      <c r="EW21" s="87" t="str">
        <f aca="false">"$"&amp;EW$11&amp;"$"&amp;$B21</f>
        <v>$H$504</v>
      </c>
      <c r="EX21" s="87" t="str">
        <f aca="false">"$"&amp;EX$11&amp;"$"&amp;$B21</f>
        <v>$H$504</v>
      </c>
      <c r="EY21" s="87" t="str">
        <f aca="false">"$"&amp;EY$11&amp;"$"&amp;$B21</f>
        <v>$H$504</v>
      </c>
      <c r="EZ21" s="87" t="str">
        <f aca="false">"$"&amp;EZ$11&amp;"$"&amp;$B21</f>
        <v>$F$504</v>
      </c>
      <c r="FA21" s="87" t="str">
        <f aca="false">"$"&amp;FA$11&amp;"$"&amp;$B21</f>
        <v>$F$504</v>
      </c>
      <c r="FB21" s="87" t="str">
        <f aca="false">"$"&amp;FB$11&amp;"$"&amp;$B21</f>
        <v>$F$504</v>
      </c>
      <c r="FC21" s="87" t="str">
        <f aca="false">"$"&amp;FC$11&amp;"$"&amp;$B21</f>
        <v>$F$504</v>
      </c>
      <c r="FD21" s="87" t="str">
        <f aca="false">"$"&amp;FD$11&amp;"$"&amp;$B21</f>
        <v>$F$504</v>
      </c>
      <c r="FE21" s="87" t="str">
        <f aca="false">"$"&amp;FE$11&amp;"$"&amp;$B21</f>
        <v>$H$504</v>
      </c>
      <c r="FF21" s="87" t="str">
        <f aca="false">"$"&amp;FF$11&amp;"$"&amp;$B21</f>
        <v>$H$504</v>
      </c>
      <c r="FG21" s="87" t="str">
        <f aca="false">"$"&amp;FG$11&amp;"$"&amp;$B21</f>
        <v>$H$504</v>
      </c>
      <c r="FH21" s="87" t="str">
        <f aca="false">"$"&amp;FH$11&amp;"$"&amp;$B21</f>
        <v>$H$504</v>
      </c>
      <c r="FI21" s="87" t="str">
        <f aca="false">"$"&amp;FI$11&amp;"$"&amp;$B21</f>
        <v>$F$504</v>
      </c>
      <c r="FJ21" s="87" t="str">
        <f aca="false">"$"&amp;FJ$11&amp;"$"&amp;$B21</f>
        <v>$F$504</v>
      </c>
      <c r="FK21" s="87" t="str">
        <f aca="false">"$"&amp;FK$11&amp;"$"&amp;$B21</f>
        <v>$F$504</v>
      </c>
      <c r="FL21" s="87" t="str">
        <f aca="false">"$"&amp;FL$11&amp;"$"&amp;$B21</f>
        <v>$F$504</v>
      </c>
      <c r="FM21" s="87" t="str">
        <f aca="false">"$"&amp;FM$11&amp;"$"&amp;$B21</f>
        <v>$F$504</v>
      </c>
      <c r="FN21" s="87" t="str">
        <f aca="false">"$"&amp;FN$11&amp;"$"&amp;$B21</f>
        <v>$H$504</v>
      </c>
      <c r="FO21" s="87" t="str">
        <f aca="false">"$"&amp;FO$11&amp;"$"&amp;$B21</f>
        <v>$H$504</v>
      </c>
      <c r="FP21" s="87" t="str">
        <f aca="false">"$"&amp;FP$11&amp;"$"&amp;$B21</f>
        <v>$H$504</v>
      </c>
      <c r="FQ21" s="87" t="str">
        <f aca="false">"$"&amp;FQ$11&amp;"$"&amp;$B21</f>
        <v>$H$504</v>
      </c>
      <c r="FR21" s="87" t="str">
        <f aca="false">"$"&amp;FR$11&amp;"$"&amp;$B21</f>
        <v>$F$504</v>
      </c>
      <c r="FS21" s="87" t="str">
        <f aca="false">"$"&amp;FS$11&amp;"$"&amp;$B21</f>
        <v>$F$504</v>
      </c>
      <c r="FT21" s="87" t="str">
        <f aca="false">"$"&amp;FT$11&amp;"$"&amp;$B21</f>
        <v>$F$504</v>
      </c>
      <c r="FU21" s="87" t="str">
        <f aca="false">"$"&amp;FU$11&amp;"$"&amp;$B21</f>
        <v>$F$504</v>
      </c>
      <c r="FV21" s="87" t="str">
        <f aca="false">"$"&amp;FV$11&amp;"$"&amp;$B21</f>
        <v>$F$504</v>
      </c>
      <c r="FW21" s="87" t="str">
        <f aca="false">"$"&amp;FW$11&amp;"$"&amp;$B21</f>
        <v>$H$504</v>
      </c>
      <c r="FX21" s="87" t="str">
        <f aca="false">"$"&amp;FX$11&amp;"$"&amp;$B21</f>
        <v>$H$504</v>
      </c>
      <c r="FY21" s="87" t="str">
        <f aca="false">"$"&amp;FY$11&amp;"$"&amp;$B21</f>
        <v>$H$504</v>
      </c>
      <c r="FZ21" s="87" t="str">
        <f aca="false">"$"&amp;FZ$11&amp;"$"&amp;$B21</f>
        <v>$H$504</v>
      </c>
      <c r="GA21" s="87" t="str">
        <f aca="false">"$"&amp;GA$11&amp;"$"&amp;$B21</f>
        <v>$F$504</v>
      </c>
      <c r="GB21" s="87" t="str">
        <f aca="false">"$"&amp;GB$11&amp;"$"&amp;$B21</f>
        <v>$F$504</v>
      </c>
      <c r="GC21" s="87" t="str">
        <f aca="false">"$"&amp;GC$11&amp;"$"&amp;$B21</f>
        <v>$F$504</v>
      </c>
      <c r="GD21" s="87" t="str">
        <f aca="false">"$"&amp;GD$11&amp;"$"&amp;$B21</f>
        <v>$F$504</v>
      </c>
      <c r="GE21" s="87" t="str">
        <f aca="false">"$"&amp;GE$11&amp;"$"&amp;$B21</f>
        <v>$F$504</v>
      </c>
      <c r="GF21" s="87" t="str">
        <f aca="false">"$"&amp;GF$11&amp;"$"&amp;$B21</f>
        <v>$H$504</v>
      </c>
      <c r="GG21" s="87" t="str">
        <f aca="false">"$"&amp;GG$11&amp;"$"&amp;$B21</f>
        <v>$H$504</v>
      </c>
      <c r="GH21" s="87" t="str">
        <f aca="false">"$"&amp;GH$11&amp;"$"&amp;$B21</f>
        <v>$H$504</v>
      </c>
      <c r="GI21" s="87" t="str">
        <f aca="false">"$"&amp;GI$11&amp;"$"&amp;$B21</f>
        <v>$H$504</v>
      </c>
      <c r="GJ21" s="87" t="str">
        <f aca="false">"$"&amp;GJ$11&amp;"$"&amp;$B21</f>
        <v>$F$504</v>
      </c>
      <c r="GK21" s="87" t="str">
        <f aca="false">"$"&amp;GK$11&amp;"$"&amp;$B21</f>
        <v>$F$504</v>
      </c>
      <c r="GL21" s="87" t="str">
        <f aca="false">"$"&amp;GL$11&amp;"$"&amp;$B21</f>
        <v>$F$504</v>
      </c>
      <c r="GM21" s="87" t="str">
        <f aca="false">"$"&amp;GM$11&amp;"$"&amp;$B21</f>
        <v>$F$504</v>
      </c>
      <c r="GN21" s="87" t="str">
        <f aca="false">"$"&amp;GN$11&amp;"$"&amp;$B21</f>
        <v>$F$504</v>
      </c>
      <c r="GO21" s="87" t="str">
        <f aca="false">"$"&amp;GO$11&amp;"$"&amp;$B21</f>
        <v>$H$504</v>
      </c>
      <c r="GP21" s="87" t="str">
        <f aca="false">"$"&amp;GP$11&amp;"$"&amp;$B21</f>
        <v>$H$504</v>
      </c>
      <c r="GQ21" s="87" t="str">
        <f aca="false">"$"&amp;GQ$11&amp;"$"&amp;$B21</f>
        <v>$H$504</v>
      </c>
      <c r="GR21" s="87" t="str">
        <f aca="false">"$"&amp;GR$11&amp;"$"&amp;$B21</f>
        <v>$H$504</v>
      </c>
      <c r="GS21" s="87" t="str">
        <f aca="false">"$"&amp;GS$11&amp;"$"&amp;$B21</f>
        <v>$F$504</v>
      </c>
      <c r="GT21" s="87" t="str">
        <f aca="false">"$"&amp;GT$11&amp;"$"&amp;$B21</f>
        <v>$F$504</v>
      </c>
      <c r="GU21" s="87" t="str">
        <f aca="false">"$"&amp;GU$11&amp;"$"&amp;$B21</f>
        <v>$F$504</v>
      </c>
      <c r="GV21" s="87" t="str">
        <f aca="false">"$"&amp;GV$11&amp;"$"&amp;$B21</f>
        <v>$F$504</v>
      </c>
      <c r="GW21" s="87" t="str">
        <f aca="false">"$"&amp;GW$11&amp;"$"&amp;$B21</f>
        <v>$F$504</v>
      </c>
      <c r="GX21" s="87" t="str">
        <f aca="false">"$"&amp;GX$11&amp;"$"&amp;$B21</f>
        <v>$H$504</v>
      </c>
      <c r="GY21" s="87" t="str">
        <f aca="false">"$"&amp;GY$11&amp;"$"&amp;$B21</f>
        <v>$H$504</v>
      </c>
      <c r="GZ21" s="87" t="str">
        <f aca="false">"$"&amp;GZ$11&amp;"$"&amp;$B21</f>
        <v>$H$504</v>
      </c>
      <c r="HA21" s="87" t="str">
        <f aca="false">"$"&amp;HA$11&amp;"$"&amp;$B21</f>
        <v>$H$504</v>
      </c>
      <c r="HB21" s="87" t="str">
        <f aca="false">"$"&amp;HB$11&amp;"$"&amp;$B21</f>
        <v>$F$504</v>
      </c>
      <c r="HC21" s="87" t="str">
        <f aca="false">"$"&amp;HC$11&amp;"$"&amp;$B21</f>
        <v>$F$504</v>
      </c>
      <c r="HD21" s="87" t="str">
        <f aca="false">"$"&amp;HD$11&amp;"$"&amp;$B21</f>
        <v>$F$504</v>
      </c>
      <c r="HE21" s="87" t="str">
        <f aca="false">"$"&amp;HE$11&amp;"$"&amp;$B21</f>
        <v>$F$504</v>
      </c>
      <c r="HF21" s="87" t="str">
        <f aca="false">"$"&amp;HF$11&amp;"$"&amp;$B21</f>
        <v>$F$504</v>
      </c>
      <c r="HG21" s="87" t="str">
        <f aca="false">"$"&amp;HG$11&amp;"$"&amp;$B21</f>
        <v>$H$504</v>
      </c>
      <c r="HH21" s="87" t="str">
        <f aca="false">"$"&amp;HH$11&amp;"$"&amp;$B21</f>
        <v>$H$504</v>
      </c>
      <c r="HI21" s="87" t="str">
        <f aca="false">"$"&amp;HI$11&amp;"$"&amp;$B21</f>
        <v>$H$504</v>
      </c>
      <c r="HJ21" s="87" t="str">
        <f aca="false">"$"&amp;HJ$11&amp;"$"&amp;$B21</f>
        <v>$H$504</v>
      </c>
      <c r="HK21" s="87" t="str">
        <f aca="false">"$"&amp;HK$11&amp;"$"&amp;$B21</f>
        <v>$F$504</v>
      </c>
      <c r="HL21" s="87" t="str">
        <f aca="false">"$"&amp;HL$11&amp;"$"&amp;$B21</f>
        <v>$F$504</v>
      </c>
      <c r="HM21" s="87" t="str">
        <f aca="false">"$"&amp;HM$11&amp;"$"&amp;$B21</f>
        <v>$F$504</v>
      </c>
      <c r="HN21" s="87" t="str">
        <f aca="false">"$"&amp;HN$11&amp;"$"&amp;$B21</f>
        <v>$F$504</v>
      </c>
      <c r="HO21" s="87" t="str">
        <f aca="false">"$"&amp;HO$11&amp;"$"&amp;$B21</f>
        <v>$F$504</v>
      </c>
      <c r="HP21" s="87" t="str">
        <f aca="false">"$"&amp;HP$11&amp;"$"&amp;$B21</f>
        <v>$H$504</v>
      </c>
      <c r="HQ21" s="87" t="str">
        <f aca="false">"$"&amp;HQ$11&amp;"$"&amp;$B21</f>
        <v>$H$504</v>
      </c>
      <c r="HR21" s="87" t="str">
        <f aca="false">"$"&amp;HR$11&amp;"$"&amp;$B21</f>
        <v>$H$504</v>
      </c>
      <c r="HS21" s="87" t="str">
        <f aca="false">"$"&amp;HS$11&amp;"$"&amp;$B21</f>
        <v>$H$504</v>
      </c>
      <c r="HT21" s="87" t="str">
        <f aca="false">"$"&amp;HT$11&amp;"$"&amp;$B21</f>
        <v>$F$504</v>
      </c>
      <c r="HU21" s="87" t="str">
        <f aca="false">"$"&amp;HU$11&amp;"$"&amp;$B21</f>
        <v>$F$504</v>
      </c>
      <c r="HV21" s="87" t="str">
        <f aca="false">"$"&amp;HV$11&amp;"$"&amp;$B21</f>
        <v>$F$504</v>
      </c>
      <c r="HW21" s="87" t="str">
        <f aca="false">"$"&amp;HW$11&amp;"$"&amp;$B21</f>
        <v>$F$504</v>
      </c>
      <c r="HX21" s="87" t="str">
        <f aca="false">"$"&amp;HX$11&amp;"$"&amp;$B21</f>
        <v>$F$504</v>
      </c>
      <c r="HY21" s="87" t="str">
        <f aca="false">"$"&amp;HY$11&amp;"$"&amp;$B21</f>
        <v>$H$504</v>
      </c>
      <c r="HZ21" s="87" t="str">
        <f aca="false">"$"&amp;HZ$11&amp;"$"&amp;$B21</f>
        <v>$H$504</v>
      </c>
      <c r="IA21" s="87" t="str">
        <f aca="false">"$"&amp;IA$11&amp;"$"&amp;$B21</f>
        <v>$H$504</v>
      </c>
      <c r="IB21" s="87" t="str">
        <f aca="false">"$"&amp;IB$11&amp;"$"&amp;$B21</f>
        <v>$H$504</v>
      </c>
      <c r="IC21" s="87" t="str">
        <f aca="false">"$"&amp;IC$11&amp;"$"&amp;$B21</f>
        <v>$F$504</v>
      </c>
      <c r="ID21" s="87" t="str">
        <f aca="false">"$"&amp;ID$11&amp;"$"&amp;$B21</f>
        <v>$F$504</v>
      </c>
      <c r="IE21" s="87" t="str">
        <f aca="false">"$"&amp;IE$11&amp;"$"&amp;$B21</f>
        <v>$F$504</v>
      </c>
      <c r="IF21" s="87" t="str">
        <f aca="false">"$"&amp;IF$11&amp;"$"&amp;$B21</f>
        <v>$F$504</v>
      </c>
      <c r="IG21" s="87" t="str">
        <f aca="false">"$"&amp;IG$11&amp;"$"&amp;$B21</f>
        <v>$F$504</v>
      </c>
      <c r="IH21" s="87" t="str">
        <f aca="false">"$"&amp;IH$11&amp;"$"&amp;$B21</f>
        <v>$H$504</v>
      </c>
      <c r="II21" s="87" t="str">
        <f aca="false">"$"&amp;II$11&amp;"$"&amp;$B21</f>
        <v>$H$504</v>
      </c>
      <c r="IJ21" s="87" t="str">
        <f aca="false">"$"&amp;IJ$11&amp;"$"&amp;$B21</f>
        <v>$H$504</v>
      </c>
      <c r="IK21" s="87" t="str">
        <f aca="false">"$"&amp;IK$11&amp;"$"&amp;$B21</f>
        <v>$H$504</v>
      </c>
      <c r="IL21" s="87" t="str">
        <f aca="false">"$"&amp;IL$11&amp;"$"&amp;$B21</f>
        <v>$F$504</v>
      </c>
      <c r="IM21" s="87" t="str">
        <f aca="false">"$"&amp;IM$11&amp;"$"&amp;$B21</f>
        <v>$F$504</v>
      </c>
      <c r="IN21" s="87" t="str">
        <f aca="false">"$"&amp;IN$11&amp;"$"&amp;$B21</f>
        <v>$F$504</v>
      </c>
      <c r="IO21" s="87" t="str">
        <f aca="false">"$"&amp;IO$11&amp;"$"&amp;$B21</f>
        <v>$F$504</v>
      </c>
      <c r="IP21" s="87" t="str">
        <f aca="false">"$"&amp;IP$11&amp;"$"&amp;$B21</f>
        <v>$F$504</v>
      </c>
      <c r="IQ21" s="87" t="str">
        <f aca="false">"$"&amp;IQ$11&amp;"$"&amp;$B21</f>
        <v>$H$504</v>
      </c>
      <c r="IR21" s="87" t="str">
        <f aca="false">"$"&amp;IR$11&amp;"$"&amp;$B21</f>
        <v>$H$504</v>
      </c>
      <c r="IS21" s="87" t="str">
        <f aca="false">"$"&amp;IS$11&amp;"$"&amp;$B21</f>
        <v>$H$504</v>
      </c>
      <c r="IT21" s="87" t="str">
        <f aca="false">"$"&amp;IT$11&amp;"$"&amp;$B21</f>
        <v>$H$504</v>
      </c>
      <c r="IU21" s="87" t="str">
        <f aca="false">"$"&amp;IU$11&amp;"$"&amp;$B21</f>
        <v>$F$504</v>
      </c>
      <c r="IV21" s="87" t="str">
        <f aca="false">"$"&amp;IV$11&amp;"$"&amp;$B21</f>
        <v>$F$504</v>
      </c>
      <c r="IW21" s="87" t="str">
        <f aca="false">"$"&amp;IW$11&amp;"$"&amp;$B21</f>
        <v>$F$504</v>
      </c>
      <c r="IX21" s="87" t="str">
        <f aca="false">"$"&amp;IX$11&amp;"$"&amp;$B21</f>
        <v>$F$504</v>
      </c>
      <c r="IY21" s="87" t="str">
        <f aca="false">"$"&amp;IY$11&amp;"$"&amp;$B21</f>
        <v>$F$504</v>
      </c>
      <c r="IZ21" s="87" t="str">
        <f aca="false">"$"&amp;IZ$11&amp;"$"&amp;$B21</f>
        <v>$H$504</v>
      </c>
      <c r="JA21" s="87" t="str">
        <f aca="false">"$"&amp;JA$11&amp;"$"&amp;$B21</f>
        <v>$H$504</v>
      </c>
      <c r="JB21" s="87" t="str">
        <f aca="false">"$"&amp;JB$11&amp;"$"&amp;$B21</f>
        <v>$H$504</v>
      </c>
      <c r="JC21" s="87" t="str">
        <f aca="false">"$"&amp;JC$11&amp;"$"&amp;$B21</f>
        <v>$H$504</v>
      </c>
    </row>
    <row r="22" customFormat="false" ht="12.75" hidden="true" customHeight="false" outlineLevel="0" collapsed="false">
      <c r="A22" s="352" t="s">
        <v>612</v>
      </c>
      <c r="B22" s="0" t="n">
        <v>505</v>
      </c>
      <c r="C22" s="87" t="str">
        <f aca="false">"$"&amp;C$11&amp;"$"&amp;$B22</f>
        <v>$F$505</v>
      </c>
      <c r="D22" s="87" t="str">
        <f aca="false">"$"&amp;D$11&amp;"$"&amp;$B22</f>
        <v>$F$505</v>
      </c>
      <c r="E22" s="87" t="str">
        <f aca="false">"$"&amp;E$11&amp;"$"&amp;$B22</f>
        <v>$F$505</v>
      </c>
      <c r="F22" s="87" t="str">
        <f aca="false">"$"&amp;F$11&amp;"$"&amp;$B22</f>
        <v>$F$505</v>
      </c>
      <c r="G22" s="87" t="str">
        <f aca="false">"$"&amp;G$11&amp;"$"&amp;$B22</f>
        <v>$F$505</v>
      </c>
      <c r="H22" s="87" t="str">
        <f aca="false">"$"&amp;H$11&amp;"$"&amp;$B22</f>
        <v>$H$505</v>
      </c>
      <c r="I22" s="87" t="str">
        <f aca="false">"$"&amp;I$11&amp;"$"&amp;$B22</f>
        <v>$H$505</v>
      </c>
      <c r="J22" s="87" t="str">
        <f aca="false">"$"&amp;J$11&amp;"$"&amp;$B22</f>
        <v>$H$505</v>
      </c>
      <c r="K22" s="87" t="str">
        <f aca="false">"$"&amp;K$11&amp;"$"&amp;$B22</f>
        <v>$H$505</v>
      </c>
      <c r="L22" s="87" t="str">
        <f aca="false">"$"&amp;L$11&amp;"$"&amp;$B22</f>
        <v>$F$505</v>
      </c>
      <c r="M22" s="87" t="str">
        <f aca="false">"$"&amp;M$11&amp;"$"&amp;$B22</f>
        <v>$F$505</v>
      </c>
      <c r="N22" s="87" t="str">
        <f aca="false">"$"&amp;N$11&amp;"$"&amp;$B22</f>
        <v>$F$505</v>
      </c>
      <c r="O22" s="87" t="str">
        <f aca="false">"$"&amp;O$11&amp;"$"&amp;$B22</f>
        <v>$F$505</v>
      </c>
      <c r="P22" s="87" t="str">
        <f aca="false">"$"&amp;P$11&amp;"$"&amp;$B22</f>
        <v>$F$505</v>
      </c>
      <c r="Q22" s="87" t="str">
        <f aca="false">"$"&amp;Q$11&amp;"$"&amp;$B22</f>
        <v>$H$505</v>
      </c>
      <c r="R22" s="87" t="str">
        <f aca="false">"$"&amp;R$11&amp;"$"&amp;$B22</f>
        <v>$H$505</v>
      </c>
      <c r="S22" s="87" t="str">
        <f aca="false">"$"&amp;S$11&amp;"$"&amp;$B22</f>
        <v>$H$505</v>
      </c>
      <c r="T22" s="87" t="str">
        <f aca="false">"$"&amp;T$11&amp;"$"&amp;$B22</f>
        <v>$H$505</v>
      </c>
      <c r="U22" s="87" t="str">
        <f aca="false">"$"&amp;U$11&amp;"$"&amp;$B22</f>
        <v>$F$505</v>
      </c>
      <c r="V22" s="87" t="str">
        <f aca="false">"$"&amp;V$11&amp;"$"&amp;$B22</f>
        <v>$F$505</v>
      </c>
      <c r="W22" s="87" t="str">
        <f aca="false">"$"&amp;W$11&amp;"$"&amp;$B22</f>
        <v>$F$505</v>
      </c>
      <c r="X22" s="87" t="str">
        <f aca="false">"$"&amp;X$11&amp;"$"&amp;$B22</f>
        <v>$F$505</v>
      </c>
      <c r="Y22" s="87" t="str">
        <f aca="false">"$"&amp;Y$11&amp;"$"&amp;$B22</f>
        <v>$F$505</v>
      </c>
      <c r="Z22" s="87" t="str">
        <f aca="false">"$"&amp;Z$11&amp;"$"&amp;$B22</f>
        <v>$H$505</v>
      </c>
      <c r="AA22" s="87" t="str">
        <f aca="false">"$"&amp;AA$11&amp;"$"&amp;$B22</f>
        <v>$H$505</v>
      </c>
      <c r="AB22" s="87" t="str">
        <f aca="false">"$"&amp;AB$11&amp;"$"&amp;$B22</f>
        <v>$H$505</v>
      </c>
      <c r="AC22" s="87" t="str">
        <f aca="false">"$"&amp;AC$11&amp;"$"&amp;$B22</f>
        <v>$H$505</v>
      </c>
      <c r="AD22" s="87" t="str">
        <f aca="false">"$"&amp;AD$11&amp;"$"&amp;$B22</f>
        <v>$F$505</v>
      </c>
      <c r="AE22" s="87" t="str">
        <f aca="false">"$"&amp;AE$11&amp;"$"&amp;$B22</f>
        <v>$F$505</v>
      </c>
      <c r="AF22" s="87" t="str">
        <f aca="false">"$"&amp;AF$11&amp;"$"&amp;$B22</f>
        <v>$F$505</v>
      </c>
      <c r="AG22" s="87" t="str">
        <f aca="false">"$"&amp;AG$11&amp;"$"&amp;$B22</f>
        <v>$F$505</v>
      </c>
      <c r="AH22" s="87" t="str">
        <f aca="false">"$"&amp;AH$11&amp;"$"&amp;$B22</f>
        <v>$F$505</v>
      </c>
      <c r="AI22" s="87" t="str">
        <f aca="false">"$"&amp;AI$11&amp;"$"&amp;$B22</f>
        <v>$H$505</v>
      </c>
      <c r="AJ22" s="87" t="str">
        <f aca="false">"$"&amp;AJ$11&amp;"$"&amp;$B22</f>
        <v>$H$505</v>
      </c>
      <c r="AK22" s="87" t="str">
        <f aca="false">"$"&amp;AK$11&amp;"$"&amp;$B22</f>
        <v>$H$505</v>
      </c>
      <c r="AL22" s="87" t="str">
        <f aca="false">"$"&amp;AL$11&amp;"$"&amp;$B22</f>
        <v>$H$505</v>
      </c>
      <c r="AM22" s="87" t="str">
        <f aca="false">"$"&amp;AM$11&amp;"$"&amp;$B22</f>
        <v>$F$505</v>
      </c>
      <c r="AN22" s="87" t="str">
        <f aca="false">"$"&amp;AN$11&amp;"$"&amp;$B22</f>
        <v>$F$505</v>
      </c>
      <c r="AO22" s="87" t="str">
        <f aca="false">"$"&amp;AO$11&amp;"$"&amp;$B22</f>
        <v>$F$505</v>
      </c>
      <c r="AP22" s="87" t="str">
        <f aca="false">"$"&amp;AP$11&amp;"$"&amp;$B22</f>
        <v>$F$505</v>
      </c>
      <c r="AQ22" s="87" t="str">
        <f aca="false">"$"&amp;AQ$11&amp;"$"&amp;$B22</f>
        <v>$F$505</v>
      </c>
      <c r="AR22" s="87" t="str">
        <f aca="false">"$"&amp;AR$11&amp;"$"&amp;$B22</f>
        <v>$H$505</v>
      </c>
      <c r="AS22" s="87" t="str">
        <f aca="false">"$"&amp;AS$11&amp;"$"&amp;$B22</f>
        <v>$H$505</v>
      </c>
      <c r="AT22" s="87" t="str">
        <f aca="false">"$"&amp;AT$11&amp;"$"&amp;$B22</f>
        <v>$H$505</v>
      </c>
      <c r="AU22" s="87" t="str">
        <f aca="false">"$"&amp;AU$11&amp;"$"&amp;$B22</f>
        <v>$H$505</v>
      </c>
      <c r="AV22" s="87" t="str">
        <f aca="false">"$"&amp;AV$11&amp;"$"&amp;$B22</f>
        <v>$F$505</v>
      </c>
      <c r="AW22" s="87" t="str">
        <f aca="false">"$"&amp;AW$11&amp;"$"&amp;$B22</f>
        <v>$F$505</v>
      </c>
      <c r="AX22" s="87" t="str">
        <f aca="false">"$"&amp;AX$11&amp;"$"&amp;$B22</f>
        <v>$F$505</v>
      </c>
      <c r="AY22" s="87" t="str">
        <f aca="false">"$"&amp;AY$11&amp;"$"&amp;$B22</f>
        <v>$F$505</v>
      </c>
      <c r="AZ22" s="87" t="str">
        <f aca="false">"$"&amp;AZ$11&amp;"$"&amp;$B22</f>
        <v>$F$505</v>
      </c>
      <c r="BA22" s="87" t="str">
        <f aca="false">"$"&amp;BA$11&amp;"$"&amp;$B22</f>
        <v>$H$505</v>
      </c>
      <c r="BB22" s="87" t="str">
        <f aca="false">"$"&amp;BB$11&amp;"$"&amp;$B22</f>
        <v>$H$505</v>
      </c>
      <c r="BC22" s="87" t="str">
        <f aca="false">"$"&amp;BC$11&amp;"$"&amp;$B22</f>
        <v>$H$505</v>
      </c>
      <c r="BD22" s="87" t="str">
        <f aca="false">"$"&amp;BD$11&amp;"$"&amp;$B22</f>
        <v>$H$505</v>
      </c>
      <c r="BE22" s="87" t="str">
        <f aca="false">"$"&amp;BE$11&amp;"$"&amp;$B22</f>
        <v>$F$505</v>
      </c>
      <c r="BF22" s="87" t="str">
        <f aca="false">"$"&amp;BF$11&amp;"$"&amp;$B22</f>
        <v>$F$505</v>
      </c>
      <c r="BG22" s="87" t="str">
        <f aca="false">"$"&amp;BG$11&amp;"$"&amp;$B22</f>
        <v>$F$505</v>
      </c>
      <c r="BH22" s="87" t="str">
        <f aca="false">"$"&amp;BH$11&amp;"$"&amp;$B22</f>
        <v>$F$505</v>
      </c>
      <c r="BI22" s="87" t="str">
        <f aca="false">"$"&amp;BI$11&amp;"$"&amp;$B22</f>
        <v>$F$505</v>
      </c>
      <c r="BJ22" s="87" t="str">
        <f aca="false">"$"&amp;BJ$11&amp;"$"&amp;$B22</f>
        <v>$H$505</v>
      </c>
      <c r="BK22" s="87" t="str">
        <f aca="false">"$"&amp;BK$11&amp;"$"&amp;$B22</f>
        <v>$H$505</v>
      </c>
      <c r="BL22" s="87" t="str">
        <f aca="false">"$"&amp;BL$11&amp;"$"&amp;$B22</f>
        <v>$H$505</v>
      </c>
      <c r="BM22" s="87" t="str">
        <f aca="false">"$"&amp;BM$11&amp;"$"&amp;$B22</f>
        <v>$H$505</v>
      </c>
      <c r="BN22" s="87" t="str">
        <f aca="false">"$"&amp;BN$11&amp;"$"&amp;$B22</f>
        <v>$F$505</v>
      </c>
      <c r="BO22" s="87" t="str">
        <f aca="false">"$"&amp;BO$11&amp;"$"&amp;$B22</f>
        <v>$F$505</v>
      </c>
      <c r="BP22" s="87" t="str">
        <f aca="false">"$"&amp;BP$11&amp;"$"&amp;$B22</f>
        <v>$F$505</v>
      </c>
      <c r="BQ22" s="87" t="str">
        <f aca="false">"$"&amp;BQ$11&amp;"$"&amp;$B22</f>
        <v>$F$505</v>
      </c>
      <c r="BR22" s="87" t="str">
        <f aca="false">"$"&amp;BR$11&amp;"$"&amp;$B22</f>
        <v>$F$505</v>
      </c>
      <c r="BS22" s="87" t="str">
        <f aca="false">"$"&amp;BS$11&amp;"$"&amp;$B22</f>
        <v>$H$505</v>
      </c>
      <c r="BT22" s="87" t="str">
        <f aca="false">"$"&amp;BT$11&amp;"$"&amp;$B22</f>
        <v>$H$505</v>
      </c>
      <c r="BU22" s="87" t="str">
        <f aca="false">"$"&amp;BU$11&amp;"$"&amp;$B22</f>
        <v>$H$505</v>
      </c>
      <c r="BV22" s="87" t="str">
        <f aca="false">"$"&amp;BV$11&amp;"$"&amp;$B22</f>
        <v>$H$505</v>
      </c>
      <c r="BW22" s="87" t="str">
        <f aca="false">"$"&amp;BW$11&amp;"$"&amp;$B22</f>
        <v>$F$505</v>
      </c>
      <c r="BX22" s="87" t="str">
        <f aca="false">"$"&amp;BX$11&amp;"$"&amp;$B22</f>
        <v>$F$505</v>
      </c>
      <c r="BY22" s="87" t="str">
        <f aca="false">"$"&amp;BY$11&amp;"$"&amp;$B22</f>
        <v>$F$505</v>
      </c>
      <c r="BZ22" s="87" t="str">
        <f aca="false">"$"&amp;BZ$11&amp;"$"&amp;$B22</f>
        <v>$F$505</v>
      </c>
      <c r="CA22" s="87" t="str">
        <f aca="false">"$"&amp;CA$11&amp;"$"&amp;$B22</f>
        <v>$F$505</v>
      </c>
      <c r="CB22" s="87" t="str">
        <f aca="false">"$"&amp;CB$11&amp;"$"&amp;$B22</f>
        <v>$H$505</v>
      </c>
      <c r="CC22" s="87" t="str">
        <f aca="false">"$"&amp;CC$11&amp;"$"&amp;$B22</f>
        <v>$H$505</v>
      </c>
      <c r="CD22" s="87" t="str">
        <f aca="false">"$"&amp;CD$11&amp;"$"&amp;$B22</f>
        <v>$H$505</v>
      </c>
      <c r="CE22" s="87" t="str">
        <f aca="false">"$"&amp;CE$11&amp;"$"&amp;$B22</f>
        <v>$H$505</v>
      </c>
      <c r="CF22" s="87" t="str">
        <f aca="false">"$"&amp;CF$11&amp;"$"&amp;$B22</f>
        <v>$F$505</v>
      </c>
      <c r="CG22" s="87" t="str">
        <f aca="false">"$"&amp;CG$11&amp;"$"&amp;$B22</f>
        <v>$F$505</v>
      </c>
      <c r="CH22" s="87" t="str">
        <f aca="false">"$"&amp;CH$11&amp;"$"&amp;$B22</f>
        <v>$F$505</v>
      </c>
      <c r="CI22" s="87" t="str">
        <f aca="false">"$"&amp;CI$11&amp;"$"&amp;$B22</f>
        <v>$F$505</v>
      </c>
      <c r="CJ22" s="87" t="str">
        <f aca="false">"$"&amp;CJ$11&amp;"$"&amp;$B22</f>
        <v>$F$505</v>
      </c>
      <c r="CK22" s="87" t="str">
        <f aca="false">"$"&amp;CK$11&amp;"$"&amp;$B22</f>
        <v>$H$505</v>
      </c>
      <c r="CL22" s="87" t="str">
        <f aca="false">"$"&amp;CL$11&amp;"$"&amp;$B22</f>
        <v>$H$505</v>
      </c>
      <c r="CM22" s="87" t="str">
        <f aca="false">"$"&amp;CM$11&amp;"$"&amp;$B22</f>
        <v>$H$505</v>
      </c>
      <c r="CN22" s="87" t="str">
        <f aca="false">"$"&amp;CN$11&amp;"$"&amp;$B22</f>
        <v>$H$505</v>
      </c>
      <c r="CO22" s="87" t="str">
        <f aca="false">"$"&amp;CO$11&amp;"$"&amp;$B22</f>
        <v>$F$505</v>
      </c>
      <c r="CP22" s="87" t="str">
        <f aca="false">"$"&amp;CP$11&amp;"$"&amp;$B22</f>
        <v>$F$505</v>
      </c>
      <c r="CQ22" s="87" t="str">
        <f aca="false">"$"&amp;CQ$11&amp;"$"&amp;$B22</f>
        <v>$F$505</v>
      </c>
      <c r="CR22" s="87" t="str">
        <f aca="false">"$"&amp;CR$11&amp;"$"&amp;$B22</f>
        <v>$F$505</v>
      </c>
      <c r="CS22" s="87" t="str">
        <f aca="false">"$"&amp;CS$11&amp;"$"&amp;$B22</f>
        <v>$F$505</v>
      </c>
      <c r="CT22" s="87" t="str">
        <f aca="false">"$"&amp;CT$11&amp;"$"&amp;$B22</f>
        <v>$H$505</v>
      </c>
      <c r="CU22" s="87" t="str">
        <f aca="false">"$"&amp;CU$11&amp;"$"&amp;$B22</f>
        <v>$H$505</v>
      </c>
      <c r="CV22" s="87" t="str">
        <f aca="false">"$"&amp;CV$11&amp;"$"&amp;$B22</f>
        <v>$H$505</v>
      </c>
      <c r="CW22" s="87" t="str">
        <f aca="false">"$"&amp;CW$11&amp;"$"&amp;$B22</f>
        <v>$H$505</v>
      </c>
      <c r="CX22" s="87" t="str">
        <f aca="false">"$"&amp;CX$11&amp;"$"&amp;$B22</f>
        <v>$F$505</v>
      </c>
      <c r="CY22" s="87" t="str">
        <f aca="false">"$"&amp;CY$11&amp;"$"&amp;$B22</f>
        <v>$F$505</v>
      </c>
      <c r="CZ22" s="87" t="str">
        <f aca="false">"$"&amp;CZ$11&amp;"$"&amp;$B22</f>
        <v>$F$505</v>
      </c>
      <c r="DA22" s="87" t="str">
        <f aca="false">"$"&amp;DA$11&amp;"$"&amp;$B22</f>
        <v>$F$505</v>
      </c>
      <c r="DB22" s="87" t="str">
        <f aca="false">"$"&amp;DB$11&amp;"$"&amp;$B22</f>
        <v>$F$505</v>
      </c>
      <c r="DC22" s="87" t="str">
        <f aca="false">"$"&amp;DC$11&amp;"$"&amp;$B22</f>
        <v>$H$505</v>
      </c>
      <c r="DD22" s="87" t="str">
        <f aca="false">"$"&amp;DD$11&amp;"$"&amp;$B22</f>
        <v>$H$505</v>
      </c>
      <c r="DE22" s="87" t="str">
        <f aca="false">"$"&amp;DE$11&amp;"$"&amp;$B22</f>
        <v>$H$505</v>
      </c>
      <c r="DF22" s="87" t="str">
        <f aca="false">"$"&amp;DF$11&amp;"$"&amp;$B22</f>
        <v>$H$505</v>
      </c>
      <c r="DG22" s="87" t="str">
        <f aca="false">"$"&amp;DG$11&amp;"$"&amp;$B22</f>
        <v>$F$505</v>
      </c>
      <c r="DH22" s="87" t="str">
        <f aca="false">"$"&amp;DH$11&amp;"$"&amp;$B22</f>
        <v>$F$505</v>
      </c>
      <c r="DI22" s="87" t="str">
        <f aca="false">"$"&amp;DI$11&amp;"$"&amp;$B22</f>
        <v>$F$505</v>
      </c>
      <c r="DJ22" s="87" t="str">
        <f aca="false">"$"&amp;DJ$11&amp;"$"&amp;$B22</f>
        <v>$F$505</v>
      </c>
      <c r="DK22" s="87" t="str">
        <f aca="false">"$"&amp;DK$11&amp;"$"&amp;$B22</f>
        <v>$F$505</v>
      </c>
      <c r="DL22" s="87" t="str">
        <f aca="false">"$"&amp;DL$11&amp;"$"&amp;$B22</f>
        <v>$H$505</v>
      </c>
      <c r="DM22" s="87" t="str">
        <f aca="false">"$"&amp;DM$11&amp;"$"&amp;$B22</f>
        <v>$H$505</v>
      </c>
      <c r="DN22" s="87" t="str">
        <f aca="false">"$"&amp;DN$11&amp;"$"&amp;$B22</f>
        <v>$H$505</v>
      </c>
      <c r="DO22" s="87" t="str">
        <f aca="false">"$"&amp;DO$11&amp;"$"&amp;$B22</f>
        <v>$H$505</v>
      </c>
      <c r="DP22" s="87" t="str">
        <f aca="false">"$"&amp;DP$11&amp;"$"&amp;$B22</f>
        <v>$F$505</v>
      </c>
      <c r="DQ22" s="87" t="str">
        <f aca="false">"$"&amp;DQ$11&amp;"$"&amp;$B22</f>
        <v>$F$505</v>
      </c>
      <c r="DR22" s="87" t="str">
        <f aca="false">"$"&amp;DR$11&amp;"$"&amp;$B22</f>
        <v>$F$505</v>
      </c>
      <c r="DS22" s="87" t="str">
        <f aca="false">"$"&amp;DS$11&amp;"$"&amp;$B22</f>
        <v>$F$505</v>
      </c>
      <c r="DT22" s="87" t="str">
        <f aca="false">"$"&amp;DT$11&amp;"$"&amp;$B22</f>
        <v>$F$505</v>
      </c>
      <c r="DU22" s="87" t="str">
        <f aca="false">"$"&amp;DU$11&amp;"$"&amp;$B22</f>
        <v>$H$505</v>
      </c>
      <c r="DV22" s="87" t="str">
        <f aca="false">"$"&amp;DV$11&amp;"$"&amp;$B22</f>
        <v>$H$505</v>
      </c>
      <c r="DW22" s="87" t="str">
        <f aca="false">"$"&amp;DW$11&amp;"$"&amp;$B22</f>
        <v>$H$505</v>
      </c>
      <c r="DX22" s="87" t="str">
        <f aca="false">"$"&amp;DX$11&amp;"$"&amp;$B22</f>
        <v>$H$505</v>
      </c>
      <c r="DY22" s="87" t="str">
        <f aca="false">"$"&amp;DY$11&amp;"$"&amp;$B22</f>
        <v>$F$505</v>
      </c>
      <c r="DZ22" s="87" t="str">
        <f aca="false">"$"&amp;DZ$11&amp;"$"&amp;$B22</f>
        <v>$F$505</v>
      </c>
      <c r="EA22" s="87" t="str">
        <f aca="false">"$"&amp;EA$11&amp;"$"&amp;$B22</f>
        <v>$F$505</v>
      </c>
      <c r="EB22" s="87" t="str">
        <f aca="false">"$"&amp;EB$11&amp;"$"&amp;$B22</f>
        <v>$F$505</v>
      </c>
      <c r="EC22" s="87" t="str">
        <f aca="false">"$"&amp;EC$11&amp;"$"&amp;$B22</f>
        <v>$F$505</v>
      </c>
      <c r="ED22" s="87" t="str">
        <f aca="false">"$"&amp;ED$11&amp;"$"&amp;$B22</f>
        <v>$H$505</v>
      </c>
      <c r="EE22" s="87" t="str">
        <f aca="false">"$"&amp;EE$11&amp;"$"&amp;$B22</f>
        <v>$H$505</v>
      </c>
      <c r="EF22" s="87" t="str">
        <f aca="false">"$"&amp;EF$11&amp;"$"&amp;$B22</f>
        <v>$H$505</v>
      </c>
      <c r="EG22" s="87" t="str">
        <f aca="false">"$"&amp;EG$11&amp;"$"&amp;$B22</f>
        <v>$H$505</v>
      </c>
      <c r="EH22" s="87" t="str">
        <f aca="false">"$"&amp;EH$11&amp;"$"&amp;$B22</f>
        <v>$F$505</v>
      </c>
      <c r="EI22" s="87" t="str">
        <f aca="false">"$"&amp;EI$11&amp;"$"&amp;$B22</f>
        <v>$F$505</v>
      </c>
      <c r="EJ22" s="87" t="str">
        <f aca="false">"$"&amp;EJ$11&amp;"$"&amp;$B22</f>
        <v>$F$505</v>
      </c>
      <c r="EK22" s="87" t="str">
        <f aca="false">"$"&amp;EK$11&amp;"$"&amp;$B22</f>
        <v>$F$505</v>
      </c>
      <c r="EL22" s="87" t="str">
        <f aca="false">"$"&amp;EL$11&amp;"$"&amp;$B22</f>
        <v>$F$505</v>
      </c>
      <c r="EM22" s="87" t="str">
        <f aca="false">"$"&amp;EM$11&amp;"$"&amp;$B22</f>
        <v>$H$505</v>
      </c>
      <c r="EN22" s="87" t="str">
        <f aca="false">"$"&amp;EN$11&amp;"$"&amp;$B22</f>
        <v>$H$505</v>
      </c>
      <c r="EO22" s="87" t="str">
        <f aca="false">"$"&amp;EO$11&amp;"$"&amp;$B22</f>
        <v>$H$505</v>
      </c>
      <c r="EP22" s="87" t="str">
        <f aca="false">"$"&amp;EP$11&amp;"$"&amp;$B22</f>
        <v>$H$505</v>
      </c>
      <c r="EQ22" s="87" t="str">
        <f aca="false">"$"&amp;EQ$11&amp;"$"&amp;$B22</f>
        <v>$F$505</v>
      </c>
      <c r="ER22" s="87" t="str">
        <f aca="false">"$"&amp;ER$11&amp;"$"&amp;$B22</f>
        <v>$F$505</v>
      </c>
      <c r="ES22" s="87" t="str">
        <f aca="false">"$"&amp;ES$11&amp;"$"&amp;$B22</f>
        <v>$F$505</v>
      </c>
      <c r="ET22" s="87" t="str">
        <f aca="false">"$"&amp;ET$11&amp;"$"&amp;$B22</f>
        <v>$F$505</v>
      </c>
      <c r="EU22" s="87" t="str">
        <f aca="false">"$"&amp;EU$11&amp;"$"&amp;$B22</f>
        <v>$F$505</v>
      </c>
      <c r="EV22" s="87" t="str">
        <f aca="false">"$"&amp;EV$11&amp;"$"&amp;$B22</f>
        <v>$H$505</v>
      </c>
      <c r="EW22" s="87" t="str">
        <f aca="false">"$"&amp;EW$11&amp;"$"&amp;$B22</f>
        <v>$H$505</v>
      </c>
      <c r="EX22" s="87" t="str">
        <f aca="false">"$"&amp;EX$11&amp;"$"&amp;$B22</f>
        <v>$H$505</v>
      </c>
      <c r="EY22" s="87" t="str">
        <f aca="false">"$"&amp;EY$11&amp;"$"&amp;$B22</f>
        <v>$H$505</v>
      </c>
      <c r="EZ22" s="87" t="str">
        <f aca="false">"$"&amp;EZ$11&amp;"$"&amp;$B22</f>
        <v>$F$505</v>
      </c>
      <c r="FA22" s="87" t="str">
        <f aca="false">"$"&amp;FA$11&amp;"$"&amp;$B22</f>
        <v>$F$505</v>
      </c>
      <c r="FB22" s="87" t="str">
        <f aca="false">"$"&amp;FB$11&amp;"$"&amp;$B22</f>
        <v>$F$505</v>
      </c>
      <c r="FC22" s="87" t="str">
        <f aca="false">"$"&amp;FC$11&amp;"$"&amp;$B22</f>
        <v>$F$505</v>
      </c>
      <c r="FD22" s="87" t="str">
        <f aca="false">"$"&amp;FD$11&amp;"$"&amp;$B22</f>
        <v>$F$505</v>
      </c>
      <c r="FE22" s="87" t="str">
        <f aca="false">"$"&amp;FE$11&amp;"$"&amp;$B22</f>
        <v>$H$505</v>
      </c>
      <c r="FF22" s="87" t="str">
        <f aca="false">"$"&amp;FF$11&amp;"$"&amp;$B22</f>
        <v>$H$505</v>
      </c>
      <c r="FG22" s="87" t="str">
        <f aca="false">"$"&amp;FG$11&amp;"$"&amp;$B22</f>
        <v>$H$505</v>
      </c>
      <c r="FH22" s="87" t="str">
        <f aca="false">"$"&amp;FH$11&amp;"$"&amp;$B22</f>
        <v>$H$505</v>
      </c>
      <c r="FI22" s="87" t="str">
        <f aca="false">"$"&amp;FI$11&amp;"$"&amp;$B22</f>
        <v>$F$505</v>
      </c>
      <c r="FJ22" s="87" t="str">
        <f aca="false">"$"&amp;FJ$11&amp;"$"&amp;$B22</f>
        <v>$F$505</v>
      </c>
      <c r="FK22" s="87" t="str">
        <f aca="false">"$"&amp;FK$11&amp;"$"&amp;$B22</f>
        <v>$F$505</v>
      </c>
      <c r="FL22" s="87" t="str">
        <f aca="false">"$"&amp;FL$11&amp;"$"&amp;$B22</f>
        <v>$F$505</v>
      </c>
      <c r="FM22" s="87" t="str">
        <f aca="false">"$"&amp;FM$11&amp;"$"&amp;$B22</f>
        <v>$F$505</v>
      </c>
      <c r="FN22" s="87" t="str">
        <f aca="false">"$"&amp;FN$11&amp;"$"&amp;$B22</f>
        <v>$H$505</v>
      </c>
      <c r="FO22" s="87" t="str">
        <f aca="false">"$"&amp;FO$11&amp;"$"&amp;$B22</f>
        <v>$H$505</v>
      </c>
      <c r="FP22" s="87" t="str">
        <f aca="false">"$"&amp;FP$11&amp;"$"&amp;$B22</f>
        <v>$H$505</v>
      </c>
      <c r="FQ22" s="87" t="str">
        <f aca="false">"$"&amp;FQ$11&amp;"$"&amp;$B22</f>
        <v>$H$505</v>
      </c>
      <c r="FR22" s="87" t="str">
        <f aca="false">"$"&amp;FR$11&amp;"$"&amp;$B22</f>
        <v>$F$505</v>
      </c>
      <c r="FS22" s="87" t="str">
        <f aca="false">"$"&amp;FS$11&amp;"$"&amp;$B22</f>
        <v>$F$505</v>
      </c>
      <c r="FT22" s="87" t="str">
        <f aca="false">"$"&amp;FT$11&amp;"$"&amp;$B22</f>
        <v>$F$505</v>
      </c>
      <c r="FU22" s="87" t="str">
        <f aca="false">"$"&amp;FU$11&amp;"$"&amp;$B22</f>
        <v>$F$505</v>
      </c>
      <c r="FV22" s="87" t="str">
        <f aca="false">"$"&amp;FV$11&amp;"$"&amp;$B22</f>
        <v>$F$505</v>
      </c>
      <c r="FW22" s="87" t="str">
        <f aca="false">"$"&amp;FW$11&amp;"$"&amp;$B22</f>
        <v>$H$505</v>
      </c>
      <c r="FX22" s="87" t="str">
        <f aca="false">"$"&amp;FX$11&amp;"$"&amp;$B22</f>
        <v>$H$505</v>
      </c>
      <c r="FY22" s="87" t="str">
        <f aca="false">"$"&amp;FY$11&amp;"$"&amp;$B22</f>
        <v>$H$505</v>
      </c>
      <c r="FZ22" s="87" t="str">
        <f aca="false">"$"&amp;FZ$11&amp;"$"&amp;$B22</f>
        <v>$H$505</v>
      </c>
      <c r="GA22" s="87" t="str">
        <f aca="false">"$"&amp;GA$11&amp;"$"&amp;$B22</f>
        <v>$F$505</v>
      </c>
      <c r="GB22" s="87" t="str">
        <f aca="false">"$"&amp;GB$11&amp;"$"&amp;$B22</f>
        <v>$F$505</v>
      </c>
      <c r="GC22" s="87" t="str">
        <f aca="false">"$"&amp;GC$11&amp;"$"&amp;$B22</f>
        <v>$F$505</v>
      </c>
      <c r="GD22" s="87" t="str">
        <f aca="false">"$"&amp;GD$11&amp;"$"&amp;$B22</f>
        <v>$F$505</v>
      </c>
      <c r="GE22" s="87" t="str">
        <f aca="false">"$"&amp;GE$11&amp;"$"&amp;$B22</f>
        <v>$F$505</v>
      </c>
      <c r="GF22" s="87" t="str">
        <f aca="false">"$"&amp;GF$11&amp;"$"&amp;$B22</f>
        <v>$H$505</v>
      </c>
      <c r="GG22" s="87" t="str">
        <f aca="false">"$"&amp;GG$11&amp;"$"&amp;$B22</f>
        <v>$H$505</v>
      </c>
      <c r="GH22" s="87" t="str">
        <f aca="false">"$"&amp;GH$11&amp;"$"&amp;$B22</f>
        <v>$H$505</v>
      </c>
      <c r="GI22" s="87" t="str">
        <f aca="false">"$"&amp;GI$11&amp;"$"&amp;$B22</f>
        <v>$H$505</v>
      </c>
      <c r="GJ22" s="87" t="str">
        <f aca="false">"$"&amp;GJ$11&amp;"$"&amp;$B22</f>
        <v>$F$505</v>
      </c>
      <c r="GK22" s="87" t="str">
        <f aca="false">"$"&amp;GK$11&amp;"$"&amp;$B22</f>
        <v>$F$505</v>
      </c>
      <c r="GL22" s="87" t="str">
        <f aca="false">"$"&amp;GL$11&amp;"$"&amp;$B22</f>
        <v>$F$505</v>
      </c>
      <c r="GM22" s="87" t="str">
        <f aca="false">"$"&amp;GM$11&amp;"$"&amp;$B22</f>
        <v>$F$505</v>
      </c>
      <c r="GN22" s="87" t="str">
        <f aca="false">"$"&amp;GN$11&amp;"$"&amp;$B22</f>
        <v>$F$505</v>
      </c>
      <c r="GO22" s="87" t="str">
        <f aca="false">"$"&amp;GO$11&amp;"$"&amp;$B22</f>
        <v>$H$505</v>
      </c>
      <c r="GP22" s="87" t="str">
        <f aca="false">"$"&amp;GP$11&amp;"$"&amp;$B22</f>
        <v>$H$505</v>
      </c>
      <c r="GQ22" s="87" t="str">
        <f aca="false">"$"&amp;GQ$11&amp;"$"&amp;$B22</f>
        <v>$H$505</v>
      </c>
      <c r="GR22" s="87" t="str">
        <f aca="false">"$"&amp;GR$11&amp;"$"&amp;$B22</f>
        <v>$H$505</v>
      </c>
      <c r="GS22" s="87" t="str">
        <f aca="false">"$"&amp;GS$11&amp;"$"&amp;$B22</f>
        <v>$F$505</v>
      </c>
      <c r="GT22" s="87" t="str">
        <f aca="false">"$"&amp;GT$11&amp;"$"&amp;$B22</f>
        <v>$F$505</v>
      </c>
      <c r="GU22" s="87" t="str">
        <f aca="false">"$"&amp;GU$11&amp;"$"&amp;$B22</f>
        <v>$F$505</v>
      </c>
      <c r="GV22" s="87" t="str">
        <f aca="false">"$"&amp;GV$11&amp;"$"&amp;$B22</f>
        <v>$F$505</v>
      </c>
      <c r="GW22" s="87" t="str">
        <f aca="false">"$"&amp;GW$11&amp;"$"&amp;$B22</f>
        <v>$F$505</v>
      </c>
      <c r="GX22" s="87" t="str">
        <f aca="false">"$"&amp;GX$11&amp;"$"&amp;$B22</f>
        <v>$H$505</v>
      </c>
      <c r="GY22" s="87" t="str">
        <f aca="false">"$"&amp;GY$11&amp;"$"&amp;$B22</f>
        <v>$H$505</v>
      </c>
      <c r="GZ22" s="87" t="str">
        <f aca="false">"$"&amp;GZ$11&amp;"$"&amp;$B22</f>
        <v>$H$505</v>
      </c>
      <c r="HA22" s="87" t="str">
        <f aca="false">"$"&amp;HA$11&amp;"$"&amp;$B22</f>
        <v>$H$505</v>
      </c>
      <c r="HB22" s="87" t="str">
        <f aca="false">"$"&amp;HB$11&amp;"$"&amp;$B22</f>
        <v>$F$505</v>
      </c>
      <c r="HC22" s="87" t="str">
        <f aca="false">"$"&amp;HC$11&amp;"$"&amp;$B22</f>
        <v>$F$505</v>
      </c>
      <c r="HD22" s="87" t="str">
        <f aca="false">"$"&amp;HD$11&amp;"$"&amp;$B22</f>
        <v>$F$505</v>
      </c>
      <c r="HE22" s="87" t="str">
        <f aca="false">"$"&amp;HE$11&amp;"$"&amp;$B22</f>
        <v>$F$505</v>
      </c>
      <c r="HF22" s="87" t="str">
        <f aca="false">"$"&amp;HF$11&amp;"$"&amp;$B22</f>
        <v>$F$505</v>
      </c>
      <c r="HG22" s="87" t="str">
        <f aca="false">"$"&amp;HG$11&amp;"$"&amp;$B22</f>
        <v>$H$505</v>
      </c>
      <c r="HH22" s="87" t="str">
        <f aca="false">"$"&amp;HH$11&amp;"$"&amp;$B22</f>
        <v>$H$505</v>
      </c>
      <c r="HI22" s="87" t="str">
        <f aca="false">"$"&amp;HI$11&amp;"$"&amp;$B22</f>
        <v>$H$505</v>
      </c>
      <c r="HJ22" s="87" t="str">
        <f aca="false">"$"&amp;HJ$11&amp;"$"&amp;$B22</f>
        <v>$H$505</v>
      </c>
      <c r="HK22" s="87" t="str">
        <f aca="false">"$"&amp;HK$11&amp;"$"&amp;$B22</f>
        <v>$F$505</v>
      </c>
      <c r="HL22" s="87" t="str">
        <f aca="false">"$"&amp;HL$11&amp;"$"&amp;$B22</f>
        <v>$F$505</v>
      </c>
      <c r="HM22" s="87" t="str">
        <f aca="false">"$"&amp;HM$11&amp;"$"&amp;$B22</f>
        <v>$F$505</v>
      </c>
      <c r="HN22" s="87" t="str">
        <f aca="false">"$"&amp;HN$11&amp;"$"&amp;$B22</f>
        <v>$F$505</v>
      </c>
      <c r="HO22" s="87" t="str">
        <f aca="false">"$"&amp;HO$11&amp;"$"&amp;$B22</f>
        <v>$F$505</v>
      </c>
      <c r="HP22" s="87" t="str">
        <f aca="false">"$"&amp;HP$11&amp;"$"&amp;$B22</f>
        <v>$H$505</v>
      </c>
      <c r="HQ22" s="87" t="str">
        <f aca="false">"$"&amp;HQ$11&amp;"$"&amp;$B22</f>
        <v>$H$505</v>
      </c>
      <c r="HR22" s="87" t="str">
        <f aca="false">"$"&amp;HR$11&amp;"$"&amp;$B22</f>
        <v>$H$505</v>
      </c>
      <c r="HS22" s="87" t="str">
        <f aca="false">"$"&amp;HS$11&amp;"$"&amp;$B22</f>
        <v>$H$505</v>
      </c>
      <c r="HT22" s="87" t="str">
        <f aca="false">"$"&amp;HT$11&amp;"$"&amp;$B22</f>
        <v>$F$505</v>
      </c>
      <c r="HU22" s="87" t="str">
        <f aca="false">"$"&amp;HU$11&amp;"$"&amp;$B22</f>
        <v>$F$505</v>
      </c>
      <c r="HV22" s="87" t="str">
        <f aca="false">"$"&amp;HV$11&amp;"$"&amp;$B22</f>
        <v>$F$505</v>
      </c>
      <c r="HW22" s="87" t="str">
        <f aca="false">"$"&amp;HW$11&amp;"$"&amp;$B22</f>
        <v>$F$505</v>
      </c>
      <c r="HX22" s="87" t="str">
        <f aca="false">"$"&amp;HX$11&amp;"$"&amp;$B22</f>
        <v>$F$505</v>
      </c>
      <c r="HY22" s="87" t="str">
        <f aca="false">"$"&amp;HY$11&amp;"$"&amp;$B22</f>
        <v>$H$505</v>
      </c>
      <c r="HZ22" s="87" t="str">
        <f aca="false">"$"&amp;HZ$11&amp;"$"&amp;$B22</f>
        <v>$H$505</v>
      </c>
      <c r="IA22" s="87" t="str">
        <f aca="false">"$"&amp;IA$11&amp;"$"&amp;$B22</f>
        <v>$H$505</v>
      </c>
      <c r="IB22" s="87" t="str">
        <f aca="false">"$"&amp;IB$11&amp;"$"&amp;$B22</f>
        <v>$H$505</v>
      </c>
      <c r="IC22" s="87" t="str">
        <f aca="false">"$"&amp;IC$11&amp;"$"&amp;$B22</f>
        <v>$F$505</v>
      </c>
      <c r="ID22" s="87" t="str">
        <f aca="false">"$"&amp;ID$11&amp;"$"&amp;$B22</f>
        <v>$F$505</v>
      </c>
      <c r="IE22" s="87" t="str">
        <f aca="false">"$"&amp;IE$11&amp;"$"&amp;$B22</f>
        <v>$F$505</v>
      </c>
      <c r="IF22" s="87" t="str">
        <f aca="false">"$"&amp;IF$11&amp;"$"&amp;$B22</f>
        <v>$F$505</v>
      </c>
      <c r="IG22" s="87" t="str">
        <f aca="false">"$"&amp;IG$11&amp;"$"&amp;$B22</f>
        <v>$F$505</v>
      </c>
      <c r="IH22" s="87" t="str">
        <f aca="false">"$"&amp;IH$11&amp;"$"&amp;$B22</f>
        <v>$H$505</v>
      </c>
      <c r="II22" s="87" t="str">
        <f aca="false">"$"&amp;II$11&amp;"$"&amp;$B22</f>
        <v>$H$505</v>
      </c>
      <c r="IJ22" s="87" t="str">
        <f aca="false">"$"&amp;IJ$11&amp;"$"&amp;$B22</f>
        <v>$H$505</v>
      </c>
      <c r="IK22" s="87" t="str">
        <f aca="false">"$"&amp;IK$11&amp;"$"&amp;$B22</f>
        <v>$H$505</v>
      </c>
      <c r="IL22" s="87" t="str">
        <f aca="false">"$"&amp;IL$11&amp;"$"&amp;$B22</f>
        <v>$F$505</v>
      </c>
      <c r="IM22" s="87" t="str">
        <f aca="false">"$"&amp;IM$11&amp;"$"&amp;$B22</f>
        <v>$F$505</v>
      </c>
      <c r="IN22" s="87" t="str">
        <f aca="false">"$"&amp;IN$11&amp;"$"&amp;$B22</f>
        <v>$F$505</v>
      </c>
      <c r="IO22" s="87" t="str">
        <f aca="false">"$"&amp;IO$11&amp;"$"&amp;$B22</f>
        <v>$F$505</v>
      </c>
      <c r="IP22" s="87" t="str">
        <f aca="false">"$"&amp;IP$11&amp;"$"&amp;$B22</f>
        <v>$F$505</v>
      </c>
      <c r="IQ22" s="87" t="str">
        <f aca="false">"$"&amp;IQ$11&amp;"$"&amp;$B22</f>
        <v>$H$505</v>
      </c>
      <c r="IR22" s="87" t="str">
        <f aca="false">"$"&amp;IR$11&amp;"$"&amp;$B22</f>
        <v>$H$505</v>
      </c>
      <c r="IS22" s="87" t="str">
        <f aca="false">"$"&amp;IS$11&amp;"$"&amp;$B22</f>
        <v>$H$505</v>
      </c>
      <c r="IT22" s="87" t="str">
        <f aca="false">"$"&amp;IT$11&amp;"$"&amp;$B22</f>
        <v>$H$505</v>
      </c>
      <c r="IU22" s="87" t="str">
        <f aca="false">"$"&amp;IU$11&amp;"$"&amp;$B22</f>
        <v>$F$505</v>
      </c>
      <c r="IV22" s="87" t="str">
        <f aca="false">"$"&amp;IV$11&amp;"$"&amp;$B22</f>
        <v>$F$505</v>
      </c>
      <c r="IW22" s="87" t="str">
        <f aca="false">"$"&amp;IW$11&amp;"$"&amp;$B22</f>
        <v>$F$505</v>
      </c>
      <c r="IX22" s="87" t="str">
        <f aca="false">"$"&amp;IX$11&amp;"$"&amp;$B22</f>
        <v>$F$505</v>
      </c>
      <c r="IY22" s="87" t="str">
        <f aca="false">"$"&amp;IY$11&amp;"$"&amp;$B22</f>
        <v>$F$505</v>
      </c>
      <c r="IZ22" s="87" t="str">
        <f aca="false">"$"&amp;IZ$11&amp;"$"&amp;$B22</f>
        <v>$H$505</v>
      </c>
      <c r="JA22" s="87" t="str">
        <f aca="false">"$"&amp;JA$11&amp;"$"&amp;$B22</f>
        <v>$H$505</v>
      </c>
      <c r="JB22" s="87" t="str">
        <f aca="false">"$"&amp;JB$11&amp;"$"&amp;$B22</f>
        <v>$H$505</v>
      </c>
      <c r="JC22" s="87" t="str">
        <f aca="false">"$"&amp;JC$11&amp;"$"&amp;$B22</f>
        <v>$H$505</v>
      </c>
    </row>
    <row r="23" customFormat="false" ht="12.75" hidden="true" customHeight="false" outlineLevel="0" collapsed="false">
      <c r="A23" s="87" t="s">
        <v>613</v>
      </c>
      <c r="B23" s="0" t="n">
        <v>501</v>
      </c>
      <c r="C23" s="87" t="str">
        <f aca="false">"$"&amp;C$11&amp;"$"&amp;$B23</f>
        <v>$F$501</v>
      </c>
      <c r="D23" s="87" t="str">
        <f aca="false">"$"&amp;D$11&amp;"$"&amp;$B23</f>
        <v>$F$501</v>
      </c>
      <c r="E23" s="87" t="str">
        <f aca="false">"$"&amp;E$11&amp;"$"&amp;$B23</f>
        <v>$F$501</v>
      </c>
      <c r="F23" s="87" t="str">
        <f aca="false">"$"&amp;F$11&amp;"$"&amp;$B23</f>
        <v>$F$501</v>
      </c>
      <c r="G23" s="87" t="str">
        <f aca="false">"$"&amp;G$11&amp;"$"&amp;$B23</f>
        <v>$F$501</v>
      </c>
      <c r="H23" s="87" t="str">
        <f aca="false">"$"&amp;H$11&amp;"$"&amp;$B23</f>
        <v>$H$501</v>
      </c>
      <c r="I23" s="87" t="str">
        <f aca="false">"$"&amp;I$11&amp;"$"&amp;$B23</f>
        <v>$H$501</v>
      </c>
      <c r="J23" s="87" t="str">
        <f aca="false">"$"&amp;J$11&amp;"$"&amp;$B23</f>
        <v>$H$501</v>
      </c>
      <c r="K23" s="87" t="str">
        <f aca="false">"$"&amp;K$11&amp;"$"&amp;$B23</f>
        <v>$H$501</v>
      </c>
      <c r="L23" s="87" t="str">
        <f aca="false">"$"&amp;L$11&amp;"$"&amp;$B23</f>
        <v>$F$501</v>
      </c>
      <c r="M23" s="87" t="str">
        <f aca="false">"$"&amp;M$11&amp;"$"&amp;$B23</f>
        <v>$F$501</v>
      </c>
      <c r="N23" s="87" t="str">
        <f aca="false">"$"&amp;N$11&amp;"$"&amp;$B23</f>
        <v>$F$501</v>
      </c>
      <c r="O23" s="87" t="str">
        <f aca="false">"$"&amp;O$11&amp;"$"&amp;$B23</f>
        <v>$F$501</v>
      </c>
      <c r="P23" s="87" t="str">
        <f aca="false">"$"&amp;P$11&amp;"$"&amp;$B23</f>
        <v>$F$501</v>
      </c>
      <c r="Q23" s="87" t="str">
        <f aca="false">"$"&amp;Q$11&amp;"$"&amp;$B23</f>
        <v>$H$501</v>
      </c>
      <c r="R23" s="87" t="str">
        <f aca="false">"$"&amp;R$11&amp;"$"&amp;$B23</f>
        <v>$H$501</v>
      </c>
      <c r="S23" s="87" t="str">
        <f aca="false">"$"&amp;S$11&amp;"$"&amp;$B23</f>
        <v>$H$501</v>
      </c>
      <c r="T23" s="87" t="str">
        <f aca="false">"$"&amp;T$11&amp;"$"&amp;$B23</f>
        <v>$H$501</v>
      </c>
      <c r="U23" s="87" t="str">
        <f aca="false">"$"&amp;U$11&amp;"$"&amp;$B23</f>
        <v>$F$501</v>
      </c>
      <c r="V23" s="87" t="str">
        <f aca="false">"$"&amp;V$11&amp;"$"&amp;$B23</f>
        <v>$F$501</v>
      </c>
      <c r="W23" s="87" t="str">
        <f aca="false">"$"&amp;W$11&amp;"$"&amp;$B23</f>
        <v>$F$501</v>
      </c>
      <c r="X23" s="87" t="str">
        <f aca="false">"$"&amp;X$11&amp;"$"&amp;$B23</f>
        <v>$F$501</v>
      </c>
      <c r="Y23" s="87" t="str">
        <f aca="false">"$"&amp;Y$11&amp;"$"&amp;$B23</f>
        <v>$F$501</v>
      </c>
      <c r="Z23" s="87" t="str">
        <f aca="false">"$"&amp;Z$11&amp;"$"&amp;$B23</f>
        <v>$H$501</v>
      </c>
      <c r="AA23" s="87" t="str">
        <f aca="false">"$"&amp;AA$11&amp;"$"&amp;$B23</f>
        <v>$H$501</v>
      </c>
      <c r="AB23" s="87" t="str">
        <f aca="false">"$"&amp;AB$11&amp;"$"&amp;$B23</f>
        <v>$H$501</v>
      </c>
      <c r="AC23" s="87" t="str">
        <f aca="false">"$"&amp;AC$11&amp;"$"&amp;$B23</f>
        <v>$H$501</v>
      </c>
      <c r="AD23" s="87" t="str">
        <f aca="false">"$"&amp;AD$11&amp;"$"&amp;$B23</f>
        <v>$F$501</v>
      </c>
      <c r="AE23" s="87" t="str">
        <f aca="false">"$"&amp;AE$11&amp;"$"&amp;$B23</f>
        <v>$F$501</v>
      </c>
      <c r="AF23" s="87" t="str">
        <f aca="false">"$"&amp;AF$11&amp;"$"&amp;$B23</f>
        <v>$F$501</v>
      </c>
      <c r="AG23" s="87" t="str">
        <f aca="false">"$"&amp;AG$11&amp;"$"&amp;$B23</f>
        <v>$F$501</v>
      </c>
      <c r="AH23" s="87" t="str">
        <f aca="false">"$"&amp;AH$11&amp;"$"&amp;$B23</f>
        <v>$F$501</v>
      </c>
      <c r="AI23" s="87" t="str">
        <f aca="false">"$"&amp;AI$11&amp;"$"&amp;$B23</f>
        <v>$H$501</v>
      </c>
      <c r="AJ23" s="87" t="str">
        <f aca="false">"$"&amp;AJ$11&amp;"$"&amp;$B23</f>
        <v>$H$501</v>
      </c>
      <c r="AK23" s="87" t="str">
        <f aca="false">"$"&amp;AK$11&amp;"$"&amp;$B23</f>
        <v>$H$501</v>
      </c>
      <c r="AL23" s="87" t="str">
        <f aca="false">"$"&amp;AL$11&amp;"$"&amp;$B23</f>
        <v>$H$501</v>
      </c>
      <c r="AM23" s="87" t="str">
        <f aca="false">"$"&amp;AM$11&amp;"$"&amp;$B23</f>
        <v>$F$501</v>
      </c>
      <c r="AN23" s="87" t="str">
        <f aca="false">"$"&amp;AN$11&amp;"$"&amp;$B23</f>
        <v>$F$501</v>
      </c>
      <c r="AO23" s="87" t="str">
        <f aca="false">"$"&amp;AO$11&amp;"$"&amp;$B23</f>
        <v>$F$501</v>
      </c>
      <c r="AP23" s="87" t="str">
        <f aca="false">"$"&amp;AP$11&amp;"$"&amp;$B23</f>
        <v>$F$501</v>
      </c>
      <c r="AQ23" s="87" t="str">
        <f aca="false">"$"&amp;AQ$11&amp;"$"&amp;$B23</f>
        <v>$F$501</v>
      </c>
      <c r="AR23" s="87" t="str">
        <f aca="false">"$"&amp;AR$11&amp;"$"&amp;$B23</f>
        <v>$H$501</v>
      </c>
      <c r="AS23" s="87" t="str">
        <f aca="false">"$"&amp;AS$11&amp;"$"&amp;$B23</f>
        <v>$H$501</v>
      </c>
      <c r="AT23" s="87" t="str">
        <f aca="false">"$"&amp;AT$11&amp;"$"&amp;$B23</f>
        <v>$H$501</v>
      </c>
      <c r="AU23" s="87" t="str">
        <f aca="false">"$"&amp;AU$11&amp;"$"&amp;$B23</f>
        <v>$H$501</v>
      </c>
      <c r="AV23" s="87" t="str">
        <f aca="false">"$"&amp;AV$11&amp;"$"&amp;$B23</f>
        <v>$F$501</v>
      </c>
      <c r="AW23" s="87" t="str">
        <f aca="false">"$"&amp;AW$11&amp;"$"&amp;$B23</f>
        <v>$F$501</v>
      </c>
      <c r="AX23" s="87" t="str">
        <f aca="false">"$"&amp;AX$11&amp;"$"&amp;$B23</f>
        <v>$F$501</v>
      </c>
      <c r="AY23" s="87" t="str">
        <f aca="false">"$"&amp;AY$11&amp;"$"&amp;$B23</f>
        <v>$F$501</v>
      </c>
      <c r="AZ23" s="87" t="str">
        <f aca="false">"$"&amp;AZ$11&amp;"$"&amp;$B23</f>
        <v>$F$501</v>
      </c>
      <c r="BA23" s="87" t="str">
        <f aca="false">"$"&amp;BA$11&amp;"$"&amp;$B23</f>
        <v>$H$501</v>
      </c>
      <c r="BB23" s="87" t="str">
        <f aca="false">"$"&amp;BB$11&amp;"$"&amp;$B23</f>
        <v>$H$501</v>
      </c>
      <c r="BC23" s="87" t="str">
        <f aca="false">"$"&amp;BC$11&amp;"$"&amp;$B23</f>
        <v>$H$501</v>
      </c>
      <c r="BD23" s="87" t="str">
        <f aca="false">"$"&amp;BD$11&amp;"$"&amp;$B23</f>
        <v>$H$501</v>
      </c>
      <c r="BE23" s="87" t="str">
        <f aca="false">"$"&amp;BE$11&amp;"$"&amp;$B23</f>
        <v>$F$501</v>
      </c>
      <c r="BF23" s="87" t="str">
        <f aca="false">"$"&amp;BF$11&amp;"$"&amp;$B23</f>
        <v>$F$501</v>
      </c>
      <c r="BG23" s="87" t="str">
        <f aca="false">"$"&amp;BG$11&amp;"$"&amp;$B23</f>
        <v>$F$501</v>
      </c>
      <c r="BH23" s="87" t="str">
        <f aca="false">"$"&amp;BH$11&amp;"$"&amp;$B23</f>
        <v>$F$501</v>
      </c>
      <c r="BI23" s="87" t="str">
        <f aca="false">"$"&amp;BI$11&amp;"$"&amp;$B23</f>
        <v>$F$501</v>
      </c>
      <c r="BJ23" s="87" t="str">
        <f aca="false">"$"&amp;BJ$11&amp;"$"&amp;$B23</f>
        <v>$H$501</v>
      </c>
      <c r="BK23" s="87" t="str">
        <f aca="false">"$"&amp;BK$11&amp;"$"&amp;$B23</f>
        <v>$H$501</v>
      </c>
      <c r="BL23" s="87" t="str">
        <f aca="false">"$"&amp;BL$11&amp;"$"&amp;$B23</f>
        <v>$H$501</v>
      </c>
      <c r="BM23" s="87" t="str">
        <f aca="false">"$"&amp;BM$11&amp;"$"&amp;$B23</f>
        <v>$H$501</v>
      </c>
      <c r="BN23" s="87" t="str">
        <f aca="false">"$"&amp;BN$11&amp;"$"&amp;$B23</f>
        <v>$F$501</v>
      </c>
      <c r="BO23" s="87" t="str">
        <f aca="false">"$"&amp;BO$11&amp;"$"&amp;$B23</f>
        <v>$F$501</v>
      </c>
      <c r="BP23" s="87" t="str">
        <f aca="false">"$"&amp;BP$11&amp;"$"&amp;$B23</f>
        <v>$F$501</v>
      </c>
      <c r="BQ23" s="87" t="str">
        <f aca="false">"$"&amp;BQ$11&amp;"$"&amp;$B23</f>
        <v>$F$501</v>
      </c>
      <c r="BR23" s="87" t="str">
        <f aca="false">"$"&amp;BR$11&amp;"$"&amp;$B23</f>
        <v>$F$501</v>
      </c>
      <c r="BS23" s="87" t="str">
        <f aca="false">"$"&amp;BS$11&amp;"$"&amp;$B23</f>
        <v>$H$501</v>
      </c>
      <c r="BT23" s="87" t="str">
        <f aca="false">"$"&amp;BT$11&amp;"$"&amp;$B23</f>
        <v>$H$501</v>
      </c>
      <c r="BU23" s="87" t="str">
        <f aca="false">"$"&amp;BU$11&amp;"$"&amp;$B23</f>
        <v>$H$501</v>
      </c>
      <c r="BV23" s="87" t="str">
        <f aca="false">"$"&amp;BV$11&amp;"$"&amp;$B23</f>
        <v>$H$501</v>
      </c>
      <c r="BW23" s="87" t="str">
        <f aca="false">"$"&amp;BW$11&amp;"$"&amp;$B23</f>
        <v>$F$501</v>
      </c>
      <c r="BX23" s="87" t="str">
        <f aca="false">"$"&amp;BX$11&amp;"$"&amp;$B23</f>
        <v>$F$501</v>
      </c>
      <c r="BY23" s="87" t="str">
        <f aca="false">"$"&amp;BY$11&amp;"$"&amp;$B23</f>
        <v>$F$501</v>
      </c>
      <c r="BZ23" s="87" t="str">
        <f aca="false">"$"&amp;BZ$11&amp;"$"&amp;$B23</f>
        <v>$F$501</v>
      </c>
      <c r="CA23" s="87" t="str">
        <f aca="false">"$"&amp;CA$11&amp;"$"&amp;$B23</f>
        <v>$F$501</v>
      </c>
      <c r="CB23" s="87" t="str">
        <f aca="false">"$"&amp;CB$11&amp;"$"&amp;$B23</f>
        <v>$H$501</v>
      </c>
      <c r="CC23" s="87" t="str">
        <f aca="false">"$"&amp;CC$11&amp;"$"&amp;$B23</f>
        <v>$H$501</v>
      </c>
      <c r="CD23" s="87" t="str">
        <f aca="false">"$"&amp;CD$11&amp;"$"&amp;$B23</f>
        <v>$H$501</v>
      </c>
      <c r="CE23" s="87" t="str">
        <f aca="false">"$"&amp;CE$11&amp;"$"&amp;$B23</f>
        <v>$H$501</v>
      </c>
      <c r="CF23" s="87" t="str">
        <f aca="false">"$"&amp;CF$11&amp;"$"&amp;$B23</f>
        <v>$F$501</v>
      </c>
      <c r="CG23" s="87" t="str">
        <f aca="false">"$"&amp;CG$11&amp;"$"&amp;$B23</f>
        <v>$F$501</v>
      </c>
      <c r="CH23" s="87" t="str">
        <f aca="false">"$"&amp;CH$11&amp;"$"&amp;$B23</f>
        <v>$F$501</v>
      </c>
      <c r="CI23" s="87" t="str">
        <f aca="false">"$"&amp;CI$11&amp;"$"&amp;$B23</f>
        <v>$F$501</v>
      </c>
      <c r="CJ23" s="87" t="str">
        <f aca="false">"$"&amp;CJ$11&amp;"$"&amp;$B23</f>
        <v>$F$501</v>
      </c>
      <c r="CK23" s="87" t="str">
        <f aca="false">"$"&amp;CK$11&amp;"$"&amp;$B23</f>
        <v>$H$501</v>
      </c>
      <c r="CL23" s="87" t="str">
        <f aca="false">"$"&amp;CL$11&amp;"$"&amp;$B23</f>
        <v>$H$501</v>
      </c>
      <c r="CM23" s="87" t="str">
        <f aca="false">"$"&amp;CM$11&amp;"$"&amp;$B23</f>
        <v>$H$501</v>
      </c>
      <c r="CN23" s="87" t="str">
        <f aca="false">"$"&amp;CN$11&amp;"$"&amp;$B23</f>
        <v>$H$501</v>
      </c>
      <c r="CO23" s="87" t="str">
        <f aca="false">"$"&amp;CO$11&amp;"$"&amp;$B23</f>
        <v>$F$501</v>
      </c>
      <c r="CP23" s="87" t="str">
        <f aca="false">"$"&amp;CP$11&amp;"$"&amp;$B23</f>
        <v>$F$501</v>
      </c>
      <c r="CQ23" s="87" t="str">
        <f aca="false">"$"&amp;CQ$11&amp;"$"&amp;$B23</f>
        <v>$F$501</v>
      </c>
      <c r="CR23" s="87" t="str">
        <f aca="false">"$"&amp;CR$11&amp;"$"&amp;$B23</f>
        <v>$F$501</v>
      </c>
      <c r="CS23" s="87" t="str">
        <f aca="false">"$"&amp;CS$11&amp;"$"&amp;$B23</f>
        <v>$F$501</v>
      </c>
      <c r="CT23" s="87" t="str">
        <f aca="false">"$"&amp;CT$11&amp;"$"&amp;$B23</f>
        <v>$H$501</v>
      </c>
      <c r="CU23" s="87" t="str">
        <f aca="false">"$"&amp;CU$11&amp;"$"&amp;$B23</f>
        <v>$H$501</v>
      </c>
      <c r="CV23" s="87" t="str">
        <f aca="false">"$"&amp;CV$11&amp;"$"&amp;$B23</f>
        <v>$H$501</v>
      </c>
      <c r="CW23" s="87" t="str">
        <f aca="false">"$"&amp;CW$11&amp;"$"&amp;$B23</f>
        <v>$H$501</v>
      </c>
      <c r="CX23" s="87" t="str">
        <f aca="false">"$"&amp;CX$11&amp;"$"&amp;$B23</f>
        <v>$F$501</v>
      </c>
      <c r="CY23" s="87" t="str">
        <f aca="false">"$"&amp;CY$11&amp;"$"&amp;$B23</f>
        <v>$F$501</v>
      </c>
      <c r="CZ23" s="87" t="str">
        <f aca="false">"$"&amp;CZ$11&amp;"$"&amp;$B23</f>
        <v>$F$501</v>
      </c>
      <c r="DA23" s="87" t="str">
        <f aca="false">"$"&amp;DA$11&amp;"$"&amp;$B23</f>
        <v>$F$501</v>
      </c>
      <c r="DB23" s="87" t="str">
        <f aca="false">"$"&amp;DB$11&amp;"$"&amp;$B23</f>
        <v>$F$501</v>
      </c>
      <c r="DC23" s="87" t="str">
        <f aca="false">"$"&amp;DC$11&amp;"$"&amp;$B23</f>
        <v>$H$501</v>
      </c>
      <c r="DD23" s="87" t="str">
        <f aca="false">"$"&amp;DD$11&amp;"$"&amp;$B23</f>
        <v>$H$501</v>
      </c>
      <c r="DE23" s="87" t="str">
        <f aca="false">"$"&amp;DE$11&amp;"$"&amp;$B23</f>
        <v>$H$501</v>
      </c>
      <c r="DF23" s="87" t="str">
        <f aca="false">"$"&amp;DF$11&amp;"$"&amp;$B23</f>
        <v>$H$501</v>
      </c>
      <c r="DG23" s="87" t="str">
        <f aca="false">"$"&amp;DG$11&amp;"$"&amp;$B23</f>
        <v>$F$501</v>
      </c>
      <c r="DH23" s="87" t="str">
        <f aca="false">"$"&amp;DH$11&amp;"$"&amp;$B23</f>
        <v>$F$501</v>
      </c>
      <c r="DI23" s="87" t="str">
        <f aca="false">"$"&amp;DI$11&amp;"$"&amp;$B23</f>
        <v>$F$501</v>
      </c>
      <c r="DJ23" s="87" t="str">
        <f aca="false">"$"&amp;DJ$11&amp;"$"&amp;$B23</f>
        <v>$F$501</v>
      </c>
      <c r="DK23" s="87" t="str">
        <f aca="false">"$"&amp;DK$11&amp;"$"&amp;$B23</f>
        <v>$F$501</v>
      </c>
      <c r="DL23" s="87" t="str">
        <f aca="false">"$"&amp;DL$11&amp;"$"&amp;$B23</f>
        <v>$H$501</v>
      </c>
      <c r="DM23" s="87" t="str">
        <f aca="false">"$"&amp;DM$11&amp;"$"&amp;$B23</f>
        <v>$H$501</v>
      </c>
      <c r="DN23" s="87" t="str">
        <f aca="false">"$"&amp;DN$11&amp;"$"&amp;$B23</f>
        <v>$H$501</v>
      </c>
      <c r="DO23" s="87" t="str">
        <f aca="false">"$"&amp;DO$11&amp;"$"&amp;$B23</f>
        <v>$H$501</v>
      </c>
      <c r="DP23" s="87" t="str">
        <f aca="false">"$"&amp;DP$11&amp;"$"&amp;$B23</f>
        <v>$F$501</v>
      </c>
      <c r="DQ23" s="87" t="str">
        <f aca="false">"$"&amp;DQ$11&amp;"$"&amp;$B23</f>
        <v>$F$501</v>
      </c>
      <c r="DR23" s="87" t="str">
        <f aca="false">"$"&amp;DR$11&amp;"$"&amp;$B23</f>
        <v>$F$501</v>
      </c>
      <c r="DS23" s="87" t="str">
        <f aca="false">"$"&amp;DS$11&amp;"$"&amp;$B23</f>
        <v>$F$501</v>
      </c>
      <c r="DT23" s="87" t="str">
        <f aca="false">"$"&amp;DT$11&amp;"$"&amp;$B23</f>
        <v>$F$501</v>
      </c>
      <c r="DU23" s="87" t="str">
        <f aca="false">"$"&amp;DU$11&amp;"$"&amp;$B23</f>
        <v>$H$501</v>
      </c>
      <c r="DV23" s="87" t="str">
        <f aca="false">"$"&amp;DV$11&amp;"$"&amp;$B23</f>
        <v>$H$501</v>
      </c>
      <c r="DW23" s="87" t="str">
        <f aca="false">"$"&amp;DW$11&amp;"$"&amp;$B23</f>
        <v>$H$501</v>
      </c>
      <c r="DX23" s="87" t="str">
        <f aca="false">"$"&amp;DX$11&amp;"$"&amp;$B23</f>
        <v>$H$501</v>
      </c>
      <c r="DY23" s="87" t="str">
        <f aca="false">"$"&amp;DY$11&amp;"$"&amp;$B23</f>
        <v>$F$501</v>
      </c>
      <c r="DZ23" s="87" t="str">
        <f aca="false">"$"&amp;DZ$11&amp;"$"&amp;$B23</f>
        <v>$F$501</v>
      </c>
      <c r="EA23" s="87" t="str">
        <f aca="false">"$"&amp;EA$11&amp;"$"&amp;$B23</f>
        <v>$F$501</v>
      </c>
      <c r="EB23" s="87" t="str">
        <f aca="false">"$"&amp;EB$11&amp;"$"&amp;$B23</f>
        <v>$F$501</v>
      </c>
      <c r="EC23" s="87" t="str">
        <f aca="false">"$"&amp;EC$11&amp;"$"&amp;$B23</f>
        <v>$F$501</v>
      </c>
      <c r="ED23" s="87" t="str">
        <f aca="false">"$"&amp;ED$11&amp;"$"&amp;$B23</f>
        <v>$H$501</v>
      </c>
      <c r="EE23" s="87" t="str">
        <f aca="false">"$"&amp;EE$11&amp;"$"&amp;$B23</f>
        <v>$H$501</v>
      </c>
      <c r="EF23" s="87" t="str">
        <f aca="false">"$"&amp;EF$11&amp;"$"&amp;$B23</f>
        <v>$H$501</v>
      </c>
      <c r="EG23" s="87" t="str">
        <f aca="false">"$"&amp;EG$11&amp;"$"&amp;$B23</f>
        <v>$H$501</v>
      </c>
      <c r="EH23" s="87" t="str">
        <f aca="false">"$"&amp;EH$11&amp;"$"&amp;$B23</f>
        <v>$F$501</v>
      </c>
      <c r="EI23" s="87" t="str">
        <f aca="false">"$"&amp;EI$11&amp;"$"&amp;$B23</f>
        <v>$F$501</v>
      </c>
      <c r="EJ23" s="87" t="str">
        <f aca="false">"$"&amp;EJ$11&amp;"$"&amp;$B23</f>
        <v>$F$501</v>
      </c>
      <c r="EK23" s="87" t="str">
        <f aca="false">"$"&amp;EK$11&amp;"$"&amp;$B23</f>
        <v>$F$501</v>
      </c>
      <c r="EL23" s="87" t="str">
        <f aca="false">"$"&amp;EL$11&amp;"$"&amp;$B23</f>
        <v>$F$501</v>
      </c>
      <c r="EM23" s="87" t="str">
        <f aca="false">"$"&amp;EM$11&amp;"$"&amp;$B23</f>
        <v>$H$501</v>
      </c>
      <c r="EN23" s="87" t="str">
        <f aca="false">"$"&amp;EN$11&amp;"$"&amp;$B23</f>
        <v>$H$501</v>
      </c>
      <c r="EO23" s="87" t="str">
        <f aca="false">"$"&amp;EO$11&amp;"$"&amp;$B23</f>
        <v>$H$501</v>
      </c>
      <c r="EP23" s="87" t="str">
        <f aca="false">"$"&amp;EP$11&amp;"$"&amp;$B23</f>
        <v>$H$501</v>
      </c>
      <c r="EQ23" s="87" t="str">
        <f aca="false">"$"&amp;EQ$11&amp;"$"&amp;$B23</f>
        <v>$F$501</v>
      </c>
      <c r="ER23" s="87" t="str">
        <f aca="false">"$"&amp;ER$11&amp;"$"&amp;$B23</f>
        <v>$F$501</v>
      </c>
      <c r="ES23" s="87" t="str">
        <f aca="false">"$"&amp;ES$11&amp;"$"&amp;$B23</f>
        <v>$F$501</v>
      </c>
      <c r="ET23" s="87" t="str">
        <f aca="false">"$"&amp;ET$11&amp;"$"&amp;$B23</f>
        <v>$F$501</v>
      </c>
      <c r="EU23" s="87" t="str">
        <f aca="false">"$"&amp;EU$11&amp;"$"&amp;$B23</f>
        <v>$F$501</v>
      </c>
      <c r="EV23" s="87" t="str">
        <f aca="false">"$"&amp;EV$11&amp;"$"&amp;$B23</f>
        <v>$H$501</v>
      </c>
      <c r="EW23" s="87" t="str">
        <f aca="false">"$"&amp;EW$11&amp;"$"&amp;$B23</f>
        <v>$H$501</v>
      </c>
      <c r="EX23" s="87" t="str">
        <f aca="false">"$"&amp;EX$11&amp;"$"&amp;$B23</f>
        <v>$H$501</v>
      </c>
      <c r="EY23" s="87" t="str">
        <f aca="false">"$"&amp;EY$11&amp;"$"&amp;$B23</f>
        <v>$H$501</v>
      </c>
      <c r="EZ23" s="87" t="str">
        <f aca="false">"$"&amp;EZ$11&amp;"$"&amp;$B23</f>
        <v>$F$501</v>
      </c>
      <c r="FA23" s="87" t="str">
        <f aca="false">"$"&amp;FA$11&amp;"$"&amp;$B23</f>
        <v>$F$501</v>
      </c>
      <c r="FB23" s="87" t="str">
        <f aca="false">"$"&amp;FB$11&amp;"$"&amp;$B23</f>
        <v>$F$501</v>
      </c>
      <c r="FC23" s="87" t="str">
        <f aca="false">"$"&amp;FC$11&amp;"$"&amp;$B23</f>
        <v>$F$501</v>
      </c>
      <c r="FD23" s="87" t="str">
        <f aca="false">"$"&amp;FD$11&amp;"$"&amp;$B23</f>
        <v>$F$501</v>
      </c>
      <c r="FE23" s="87" t="str">
        <f aca="false">"$"&amp;FE$11&amp;"$"&amp;$B23</f>
        <v>$H$501</v>
      </c>
      <c r="FF23" s="87" t="str">
        <f aca="false">"$"&amp;FF$11&amp;"$"&amp;$B23</f>
        <v>$H$501</v>
      </c>
      <c r="FG23" s="87" t="str">
        <f aca="false">"$"&amp;FG$11&amp;"$"&amp;$B23</f>
        <v>$H$501</v>
      </c>
      <c r="FH23" s="87" t="str">
        <f aca="false">"$"&amp;FH$11&amp;"$"&amp;$B23</f>
        <v>$H$501</v>
      </c>
      <c r="FI23" s="87" t="str">
        <f aca="false">"$"&amp;FI$11&amp;"$"&amp;$B23</f>
        <v>$F$501</v>
      </c>
      <c r="FJ23" s="87" t="str">
        <f aca="false">"$"&amp;FJ$11&amp;"$"&amp;$B23</f>
        <v>$F$501</v>
      </c>
      <c r="FK23" s="87" t="str">
        <f aca="false">"$"&amp;FK$11&amp;"$"&amp;$B23</f>
        <v>$F$501</v>
      </c>
      <c r="FL23" s="87" t="str">
        <f aca="false">"$"&amp;FL$11&amp;"$"&amp;$B23</f>
        <v>$F$501</v>
      </c>
      <c r="FM23" s="87" t="str">
        <f aca="false">"$"&amp;FM$11&amp;"$"&amp;$B23</f>
        <v>$F$501</v>
      </c>
      <c r="FN23" s="87" t="str">
        <f aca="false">"$"&amp;FN$11&amp;"$"&amp;$B23</f>
        <v>$H$501</v>
      </c>
      <c r="FO23" s="87" t="str">
        <f aca="false">"$"&amp;FO$11&amp;"$"&amp;$B23</f>
        <v>$H$501</v>
      </c>
      <c r="FP23" s="87" t="str">
        <f aca="false">"$"&amp;FP$11&amp;"$"&amp;$B23</f>
        <v>$H$501</v>
      </c>
      <c r="FQ23" s="87" t="str">
        <f aca="false">"$"&amp;FQ$11&amp;"$"&amp;$B23</f>
        <v>$H$501</v>
      </c>
      <c r="FR23" s="87" t="str">
        <f aca="false">"$"&amp;FR$11&amp;"$"&amp;$B23</f>
        <v>$F$501</v>
      </c>
      <c r="FS23" s="87" t="str">
        <f aca="false">"$"&amp;FS$11&amp;"$"&amp;$B23</f>
        <v>$F$501</v>
      </c>
      <c r="FT23" s="87" t="str">
        <f aca="false">"$"&amp;FT$11&amp;"$"&amp;$B23</f>
        <v>$F$501</v>
      </c>
      <c r="FU23" s="87" t="str">
        <f aca="false">"$"&amp;FU$11&amp;"$"&amp;$B23</f>
        <v>$F$501</v>
      </c>
      <c r="FV23" s="87" t="str">
        <f aca="false">"$"&amp;FV$11&amp;"$"&amp;$B23</f>
        <v>$F$501</v>
      </c>
      <c r="FW23" s="87" t="str">
        <f aca="false">"$"&amp;FW$11&amp;"$"&amp;$B23</f>
        <v>$H$501</v>
      </c>
      <c r="FX23" s="87" t="str">
        <f aca="false">"$"&amp;FX$11&amp;"$"&amp;$B23</f>
        <v>$H$501</v>
      </c>
      <c r="FY23" s="87" t="str">
        <f aca="false">"$"&amp;FY$11&amp;"$"&amp;$B23</f>
        <v>$H$501</v>
      </c>
      <c r="FZ23" s="87" t="str">
        <f aca="false">"$"&amp;FZ$11&amp;"$"&amp;$B23</f>
        <v>$H$501</v>
      </c>
      <c r="GA23" s="87" t="str">
        <f aca="false">"$"&amp;GA$11&amp;"$"&amp;$B23</f>
        <v>$F$501</v>
      </c>
      <c r="GB23" s="87" t="str">
        <f aca="false">"$"&amp;GB$11&amp;"$"&amp;$B23</f>
        <v>$F$501</v>
      </c>
      <c r="GC23" s="87" t="str">
        <f aca="false">"$"&amp;GC$11&amp;"$"&amp;$B23</f>
        <v>$F$501</v>
      </c>
      <c r="GD23" s="87" t="str">
        <f aca="false">"$"&amp;GD$11&amp;"$"&amp;$B23</f>
        <v>$F$501</v>
      </c>
      <c r="GE23" s="87" t="str">
        <f aca="false">"$"&amp;GE$11&amp;"$"&amp;$B23</f>
        <v>$F$501</v>
      </c>
      <c r="GF23" s="87" t="str">
        <f aca="false">"$"&amp;GF$11&amp;"$"&amp;$B23</f>
        <v>$H$501</v>
      </c>
      <c r="GG23" s="87" t="str">
        <f aca="false">"$"&amp;GG$11&amp;"$"&amp;$B23</f>
        <v>$H$501</v>
      </c>
      <c r="GH23" s="87" t="str">
        <f aca="false">"$"&amp;GH$11&amp;"$"&amp;$B23</f>
        <v>$H$501</v>
      </c>
      <c r="GI23" s="87" t="str">
        <f aca="false">"$"&amp;GI$11&amp;"$"&amp;$B23</f>
        <v>$H$501</v>
      </c>
      <c r="GJ23" s="87" t="str">
        <f aca="false">"$"&amp;GJ$11&amp;"$"&amp;$B23</f>
        <v>$F$501</v>
      </c>
      <c r="GK23" s="87" t="str">
        <f aca="false">"$"&amp;GK$11&amp;"$"&amp;$B23</f>
        <v>$F$501</v>
      </c>
      <c r="GL23" s="87" t="str">
        <f aca="false">"$"&amp;GL$11&amp;"$"&amp;$B23</f>
        <v>$F$501</v>
      </c>
      <c r="GM23" s="87" t="str">
        <f aca="false">"$"&amp;GM$11&amp;"$"&amp;$B23</f>
        <v>$F$501</v>
      </c>
      <c r="GN23" s="87" t="str">
        <f aca="false">"$"&amp;GN$11&amp;"$"&amp;$B23</f>
        <v>$F$501</v>
      </c>
      <c r="GO23" s="87" t="str">
        <f aca="false">"$"&amp;GO$11&amp;"$"&amp;$B23</f>
        <v>$H$501</v>
      </c>
      <c r="GP23" s="87" t="str">
        <f aca="false">"$"&amp;GP$11&amp;"$"&amp;$B23</f>
        <v>$H$501</v>
      </c>
      <c r="GQ23" s="87" t="str">
        <f aca="false">"$"&amp;GQ$11&amp;"$"&amp;$B23</f>
        <v>$H$501</v>
      </c>
      <c r="GR23" s="87" t="str">
        <f aca="false">"$"&amp;GR$11&amp;"$"&amp;$B23</f>
        <v>$H$501</v>
      </c>
      <c r="GS23" s="87" t="str">
        <f aca="false">"$"&amp;GS$11&amp;"$"&amp;$B23</f>
        <v>$F$501</v>
      </c>
      <c r="GT23" s="87" t="str">
        <f aca="false">"$"&amp;GT$11&amp;"$"&amp;$B23</f>
        <v>$F$501</v>
      </c>
      <c r="GU23" s="87" t="str">
        <f aca="false">"$"&amp;GU$11&amp;"$"&amp;$B23</f>
        <v>$F$501</v>
      </c>
      <c r="GV23" s="87" t="str">
        <f aca="false">"$"&amp;GV$11&amp;"$"&amp;$B23</f>
        <v>$F$501</v>
      </c>
      <c r="GW23" s="87" t="str">
        <f aca="false">"$"&amp;GW$11&amp;"$"&amp;$B23</f>
        <v>$F$501</v>
      </c>
      <c r="GX23" s="87" t="str">
        <f aca="false">"$"&amp;GX$11&amp;"$"&amp;$B23</f>
        <v>$H$501</v>
      </c>
      <c r="GY23" s="87" t="str">
        <f aca="false">"$"&amp;GY$11&amp;"$"&amp;$B23</f>
        <v>$H$501</v>
      </c>
      <c r="GZ23" s="87" t="str">
        <f aca="false">"$"&amp;GZ$11&amp;"$"&amp;$B23</f>
        <v>$H$501</v>
      </c>
      <c r="HA23" s="87" t="str">
        <f aca="false">"$"&amp;HA$11&amp;"$"&amp;$B23</f>
        <v>$H$501</v>
      </c>
      <c r="HB23" s="87" t="str">
        <f aca="false">"$"&amp;HB$11&amp;"$"&amp;$B23</f>
        <v>$F$501</v>
      </c>
      <c r="HC23" s="87" t="str">
        <f aca="false">"$"&amp;HC$11&amp;"$"&amp;$B23</f>
        <v>$F$501</v>
      </c>
      <c r="HD23" s="87" t="str">
        <f aca="false">"$"&amp;HD$11&amp;"$"&amp;$B23</f>
        <v>$F$501</v>
      </c>
      <c r="HE23" s="87" t="str">
        <f aca="false">"$"&amp;HE$11&amp;"$"&amp;$B23</f>
        <v>$F$501</v>
      </c>
      <c r="HF23" s="87" t="str">
        <f aca="false">"$"&amp;HF$11&amp;"$"&amp;$B23</f>
        <v>$F$501</v>
      </c>
      <c r="HG23" s="87" t="str">
        <f aca="false">"$"&amp;HG$11&amp;"$"&amp;$B23</f>
        <v>$H$501</v>
      </c>
      <c r="HH23" s="87" t="str">
        <f aca="false">"$"&amp;HH$11&amp;"$"&amp;$B23</f>
        <v>$H$501</v>
      </c>
      <c r="HI23" s="87" t="str">
        <f aca="false">"$"&amp;HI$11&amp;"$"&amp;$B23</f>
        <v>$H$501</v>
      </c>
      <c r="HJ23" s="87" t="str">
        <f aca="false">"$"&amp;HJ$11&amp;"$"&amp;$B23</f>
        <v>$H$501</v>
      </c>
      <c r="HK23" s="87" t="str">
        <f aca="false">"$"&amp;HK$11&amp;"$"&amp;$B23</f>
        <v>$F$501</v>
      </c>
      <c r="HL23" s="87" t="str">
        <f aca="false">"$"&amp;HL$11&amp;"$"&amp;$B23</f>
        <v>$F$501</v>
      </c>
      <c r="HM23" s="87" t="str">
        <f aca="false">"$"&amp;HM$11&amp;"$"&amp;$B23</f>
        <v>$F$501</v>
      </c>
      <c r="HN23" s="87" t="str">
        <f aca="false">"$"&amp;HN$11&amp;"$"&amp;$B23</f>
        <v>$F$501</v>
      </c>
      <c r="HO23" s="87" t="str">
        <f aca="false">"$"&amp;HO$11&amp;"$"&amp;$B23</f>
        <v>$F$501</v>
      </c>
      <c r="HP23" s="87" t="str">
        <f aca="false">"$"&amp;HP$11&amp;"$"&amp;$B23</f>
        <v>$H$501</v>
      </c>
      <c r="HQ23" s="87" t="str">
        <f aca="false">"$"&amp;HQ$11&amp;"$"&amp;$B23</f>
        <v>$H$501</v>
      </c>
      <c r="HR23" s="87" t="str">
        <f aca="false">"$"&amp;HR$11&amp;"$"&amp;$B23</f>
        <v>$H$501</v>
      </c>
      <c r="HS23" s="87" t="str">
        <f aca="false">"$"&amp;HS$11&amp;"$"&amp;$B23</f>
        <v>$H$501</v>
      </c>
      <c r="HT23" s="87" t="str">
        <f aca="false">"$"&amp;HT$11&amp;"$"&amp;$B23</f>
        <v>$F$501</v>
      </c>
      <c r="HU23" s="87" t="str">
        <f aca="false">"$"&amp;HU$11&amp;"$"&amp;$B23</f>
        <v>$F$501</v>
      </c>
      <c r="HV23" s="87" t="str">
        <f aca="false">"$"&amp;HV$11&amp;"$"&amp;$B23</f>
        <v>$F$501</v>
      </c>
      <c r="HW23" s="87" t="str">
        <f aca="false">"$"&amp;HW$11&amp;"$"&amp;$B23</f>
        <v>$F$501</v>
      </c>
      <c r="HX23" s="87" t="str">
        <f aca="false">"$"&amp;HX$11&amp;"$"&amp;$B23</f>
        <v>$F$501</v>
      </c>
      <c r="HY23" s="87" t="str">
        <f aca="false">"$"&amp;HY$11&amp;"$"&amp;$B23</f>
        <v>$H$501</v>
      </c>
      <c r="HZ23" s="87" t="str">
        <f aca="false">"$"&amp;HZ$11&amp;"$"&amp;$B23</f>
        <v>$H$501</v>
      </c>
      <c r="IA23" s="87" t="str">
        <f aca="false">"$"&amp;IA$11&amp;"$"&amp;$B23</f>
        <v>$H$501</v>
      </c>
      <c r="IB23" s="87" t="str">
        <f aca="false">"$"&amp;IB$11&amp;"$"&amp;$B23</f>
        <v>$H$501</v>
      </c>
      <c r="IC23" s="87" t="str">
        <f aca="false">"$"&amp;IC$11&amp;"$"&amp;$B23</f>
        <v>$F$501</v>
      </c>
      <c r="ID23" s="87" t="str">
        <f aca="false">"$"&amp;ID$11&amp;"$"&amp;$B23</f>
        <v>$F$501</v>
      </c>
      <c r="IE23" s="87" t="str">
        <f aca="false">"$"&amp;IE$11&amp;"$"&amp;$B23</f>
        <v>$F$501</v>
      </c>
      <c r="IF23" s="87" t="str">
        <f aca="false">"$"&amp;IF$11&amp;"$"&amp;$B23</f>
        <v>$F$501</v>
      </c>
      <c r="IG23" s="87" t="str">
        <f aca="false">"$"&amp;IG$11&amp;"$"&amp;$B23</f>
        <v>$F$501</v>
      </c>
      <c r="IH23" s="87" t="str">
        <f aca="false">"$"&amp;IH$11&amp;"$"&amp;$B23</f>
        <v>$H$501</v>
      </c>
      <c r="II23" s="87" t="str">
        <f aca="false">"$"&amp;II$11&amp;"$"&amp;$B23</f>
        <v>$H$501</v>
      </c>
      <c r="IJ23" s="87" t="str">
        <f aca="false">"$"&amp;IJ$11&amp;"$"&amp;$B23</f>
        <v>$H$501</v>
      </c>
      <c r="IK23" s="87" t="str">
        <f aca="false">"$"&amp;IK$11&amp;"$"&amp;$B23</f>
        <v>$H$501</v>
      </c>
      <c r="IL23" s="87" t="str">
        <f aca="false">"$"&amp;IL$11&amp;"$"&amp;$B23</f>
        <v>$F$501</v>
      </c>
      <c r="IM23" s="87" t="str">
        <f aca="false">"$"&amp;IM$11&amp;"$"&amp;$B23</f>
        <v>$F$501</v>
      </c>
      <c r="IN23" s="87" t="str">
        <f aca="false">"$"&amp;IN$11&amp;"$"&amp;$B23</f>
        <v>$F$501</v>
      </c>
      <c r="IO23" s="87" t="str">
        <f aca="false">"$"&amp;IO$11&amp;"$"&amp;$B23</f>
        <v>$F$501</v>
      </c>
      <c r="IP23" s="87" t="str">
        <f aca="false">"$"&amp;IP$11&amp;"$"&amp;$B23</f>
        <v>$F$501</v>
      </c>
      <c r="IQ23" s="87" t="str">
        <f aca="false">"$"&amp;IQ$11&amp;"$"&amp;$B23</f>
        <v>$H$501</v>
      </c>
      <c r="IR23" s="87" t="str">
        <f aca="false">"$"&amp;IR$11&amp;"$"&amp;$B23</f>
        <v>$H$501</v>
      </c>
      <c r="IS23" s="87" t="str">
        <f aca="false">"$"&amp;IS$11&amp;"$"&amp;$B23</f>
        <v>$H$501</v>
      </c>
      <c r="IT23" s="87" t="str">
        <f aca="false">"$"&amp;IT$11&amp;"$"&amp;$B23</f>
        <v>$H$501</v>
      </c>
      <c r="IU23" s="87" t="str">
        <f aca="false">"$"&amp;IU$11&amp;"$"&amp;$B23</f>
        <v>$F$501</v>
      </c>
      <c r="IV23" s="87" t="str">
        <f aca="false">"$"&amp;IV$11&amp;"$"&amp;$B23</f>
        <v>$F$501</v>
      </c>
      <c r="IW23" s="87" t="str">
        <f aca="false">"$"&amp;IW$11&amp;"$"&amp;$B23</f>
        <v>$F$501</v>
      </c>
      <c r="IX23" s="87" t="str">
        <f aca="false">"$"&amp;IX$11&amp;"$"&amp;$B23</f>
        <v>$F$501</v>
      </c>
      <c r="IY23" s="87" t="str">
        <f aca="false">"$"&amp;IY$11&amp;"$"&amp;$B23</f>
        <v>$F$501</v>
      </c>
      <c r="IZ23" s="87" t="str">
        <f aca="false">"$"&amp;IZ$11&amp;"$"&amp;$B23</f>
        <v>$H$501</v>
      </c>
      <c r="JA23" s="87" t="str">
        <f aca="false">"$"&amp;JA$11&amp;"$"&amp;$B23</f>
        <v>$H$501</v>
      </c>
      <c r="JB23" s="87" t="str">
        <f aca="false">"$"&amp;JB$11&amp;"$"&amp;$B23</f>
        <v>$H$501</v>
      </c>
      <c r="JC23" s="87" t="str">
        <f aca="false">"$"&amp;JC$11&amp;"$"&amp;$B23</f>
        <v>$H$501</v>
      </c>
    </row>
    <row r="24" customFormat="false" ht="12.75" hidden="true" customHeight="false" outlineLevel="0" collapsed="false">
      <c r="A24" s="0" t="s">
        <v>347</v>
      </c>
      <c r="C24" s="87"/>
      <c r="D24" s="87"/>
      <c r="E24" s="87"/>
      <c r="F24" s="87"/>
      <c r="G24" s="87"/>
      <c r="H24" s="87"/>
      <c r="I24" s="87"/>
      <c r="J24" s="87"/>
      <c r="K24" s="87"/>
      <c r="L24" s="87"/>
      <c r="M24" s="87"/>
      <c r="N24" s="87"/>
      <c r="O24" s="87"/>
      <c r="P24" s="87"/>
      <c r="Q24" s="87"/>
      <c r="R24" s="87"/>
      <c r="S24" s="87"/>
      <c r="T24" s="87"/>
      <c r="U24" s="87"/>
      <c r="V24" s="87"/>
      <c r="W24" s="87"/>
      <c r="X24" s="87"/>
      <c r="Y24" s="87"/>
      <c r="Z24" s="87"/>
      <c r="AA24" s="87"/>
      <c r="AB24" s="87"/>
      <c r="AC24" s="87"/>
      <c r="AD24" s="87"/>
      <c r="AE24" s="87"/>
      <c r="AF24" s="87"/>
      <c r="AG24" s="87"/>
      <c r="AH24" s="87"/>
      <c r="AI24" s="87"/>
      <c r="AJ24" s="87"/>
      <c r="AK24" s="87"/>
      <c r="AL24" s="87"/>
      <c r="AM24" s="87"/>
      <c r="AN24" s="87"/>
      <c r="AO24" s="87"/>
      <c r="AP24" s="87"/>
      <c r="AQ24" s="87"/>
      <c r="AR24" s="87"/>
      <c r="AS24" s="87"/>
      <c r="AT24" s="87"/>
      <c r="AU24" s="87"/>
      <c r="AV24" s="87"/>
      <c r="AW24" s="87"/>
      <c r="AX24" s="87"/>
      <c r="AY24" s="87"/>
      <c r="AZ24" s="87"/>
      <c r="BA24" s="87"/>
      <c r="BB24" s="87"/>
      <c r="BC24" s="87"/>
      <c r="BD24" s="87"/>
      <c r="BE24" s="87"/>
      <c r="BF24" s="87"/>
      <c r="BG24" s="87"/>
      <c r="BH24" s="87"/>
      <c r="BI24" s="87"/>
      <c r="BJ24" s="87"/>
      <c r="BK24" s="87"/>
      <c r="BL24" s="87"/>
      <c r="BM24" s="87"/>
      <c r="BN24" s="87"/>
      <c r="BO24" s="87"/>
      <c r="BP24" s="87"/>
      <c r="BQ24" s="87"/>
      <c r="BR24" s="87"/>
      <c r="BS24" s="87"/>
      <c r="BT24" s="87"/>
      <c r="BU24" s="87"/>
      <c r="BV24" s="87"/>
      <c r="BW24" s="87"/>
      <c r="BX24" s="87"/>
      <c r="BY24" s="87"/>
      <c r="BZ24" s="87"/>
      <c r="CA24" s="87"/>
      <c r="CB24" s="87"/>
      <c r="CC24" s="87"/>
      <c r="CD24" s="87"/>
      <c r="CE24" s="87"/>
      <c r="CF24" s="87"/>
      <c r="CG24" s="87"/>
      <c r="CH24" s="87"/>
      <c r="CI24" s="87"/>
      <c r="CJ24" s="87"/>
      <c r="CK24" s="87"/>
      <c r="CL24" s="87"/>
      <c r="CM24" s="87"/>
      <c r="CN24" s="87"/>
      <c r="CO24" s="87"/>
      <c r="CP24" s="87"/>
      <c r="CQ24" s="87"/>
      <c r="CR24" s="87"/>
      <c r="CS24" s="87"/>
      <c r="CT24" s="87"/>
      <c r="CU24" s="87"/>
      <c r="CV24" s="87"/>
      <c r="CW24" s="87"/>
      <c r="CX24" s="87"/>
      <c r="CY24" s="87"/>
      <c r="CZ24" s="87"/>
      <c r="DA24" s="87"/>
      <c r="DB24" s="87"/>
      <c r="DC24" s="87"/>
      <c r="DD24" s="87"/>
      <c r="DE24" s="87"/>
      <c r="DF24" s="87"/>
      <c r="DG24" s="87"/>
      <c r="DH24" s="87"/>
      <c r="DI24" s="87"/>
      <c r="DJ24" s="87"/>
      <c r="DK24" s="87"/>
      <c r="DL24" s="87"/>
      <c r="DM24" s="87"/>
      <c r="DN24" s="87"/>
      <c r="DO24" s="87"/>
      <c r="DP24" s="87"/>
      <c r="DQ24" s="87"/>
      <c r="DR24" s="87"/>
      <c r="DS24" s="87"/>
      <c r="DT24" s="87"/>
      <c r="DU24" s="87"/>
      <c r="DV24" s="87"/>
      <c r="DW24" s="87"/>
      <c r="DX24" s="87"/>
      <c r="DY24" s="87"/>
      <c r="DZ24" s="87"/>
      <c r="EA24" s="87"/>
      <c r="EB24" s="87"/>
      <c r="EC24" s="87"/>
      <c r="ED24" s="87"/>
      <c r="EE24" s="87"/>
      <c r="EF24" s="87"/>
      <c r="EG24" s="87"/>
      <c r="EH24" s="87"/>
      <c r="EI24" s="87"/>
      <c r="EJ24" s="87"/>
      <c r="EK24" s="87"/>
      <c r="EL24" s="87"/>
      <c r="EM24" s="87"/>
      <c r="EN24" s="87"/>
      <c r="EO24" s="87"/>
      <c r="EP24" s="87"/>
      <c r="EQ24" s="87"/>
      <c r="ER24" s="87"/>
      <c r="ES24" s="87"/>
      <c r="ET24" s="87"/>
      <c r="EU24" s="87"/>
      <c r="EV24" s="87"/>
      <c r="EW24" s="87"/>
      <c r="EX24" s="87"/>
      <c r="EY24" s="87"/>
      <c r="EZ24" s="87"/>
      <c r="FA24" s="87"/>
      <c r="FB24" s="87"/>
      <c r="FC24" s="87"/>
      <c r="FD24" s="87"/>
      <c r="FE24" s="87"/>
      <c r="FF24" s="87"/>
      <c r="FG24" s="87"/>
      <c r="FH24" s="87"/>
      <c r="FI24" s="87"/>
      <c r="FJ24" s="87"/>
      <c r="FK24" s="87"/>
      <c r="FL24" s="87"/>
      <c r="FM24" s="87"/>
      <c r="FN24" s="87"/>
      <c r="FO24" s="87"/>
      <c r="FP24" s="87"/>
      <c r="FQ24" s="87"/>
      <c r="FR24" s="87"/>
      <c r="FS24" s="87"/>
      <c r="FT24" s="87"/>
      <c r="FU24" s="87"/>
      <c r="FV24" s="87"/>
      <c r="FW24" s="87"/>
      <c r="FX24" s="87"/>
      <c r="FY24" s="87"/>
      <c r="FZ24" s="87"/>
      <c r="GA24" s="87"/>
      <c r="GB24" s="87"/>
      <c r="GC24" s="87"/>
      <c r="GD24" s="87"/>
      <c r="GE24" s="87"/>
      <c r="GF24" s="87"/>
      <c r="GG24" s="87"/>
      <c r="GH24" s="87"/>
      <c r="GI24" s="87"/>
      <c r="GJ24" s="87"/>
      <c r="GK24" s="87"/>
      <c r="GL24" s="87"/>
      <c r="GM24" s="87"/>
      <c r="GN24" s="87"/>
      <c r="GO24" s="87"/>
      <c r="GP24" s="87"/>
      <c r="GQ24" s="87"/>
      <c r="GR24" s="87"/>
      <c r="GS24" s="87"/>
      <c r="GT24" s="87"/>
      <c r="GU24" s="87"/>
      <c r="GV24" s="87"/>
      <c r="GW24" s="87"/>
      <c r="GX24" s="87"/>
      <c r="GY24" s="87"/>
      <c r="GZ24" s="87"/>
      <c r="HA24" s="87"/>
      <c r="HB24" s="87"/>
      <c r="HC24" s="87"/>
      <c r="HD24" s="87"/>
      <c r="HE24" s="87"/>
      <c r="HF24" s="87"/>
      <c r="HG24" s="87"/>
      <c r="HH24" s="87"/>
      <c r="HI24" s="87"/>
      <c r="HJ24" s="87"/>
      <c r="HK24" s="87"/>
      <c r="HL24" s="87"/>
      <c r="HM24" s="87"/>
      <c r="HN24" s="87"/>
      <c r="HO24" s="87"/>
      <c r="HP24" s="87"/>
      <c r="HQ24" s="87"/>
      <c r="HR24" s="87"/>
      <c r="HS24" s="87"/>
      <c r="HT24" s="87"/>
      <c r="HU24" s="87"/>
      <c r="HV24" s="87"/>
      <c r="HW24" s="87"/>
      <c r="HX24" s="87"/>
      <c r="HY24" s="87"/>
      <c r="HZ24" s="87"/>
      <c r="IA24" s="87"/>
      <c r="IB24" s="87"/>
      <c r="IC24" s="87"/>
      <c r="ID24" s="87"/>
      <c r="IE24" s="87"/>
      <c r="IF24" s="87"/>
      <c r="IG24" s="87"/>
      <c r="IH24" s="87"/>
      <c r="II24" s="87"/>
      <c r="IJ24" s="87"/>
      <c r="IK24" s="87"/>
      <c r="IL24" s="87"/>
      <c r="IM24" s="87"/>
      <c r="IN24" s="87"/>
      <c r="IO24" s="87"/>
      <c r="IP24" s="87"/>
      <c r="IQ24" s="87"/>
      <c r="IR24" s="87"/>
      <c r="IS24" s="87"/>
      <c r="IT24" s="87"/>
      <c r="IU24" s="87"/>
      <c r="IV24" s="87"/>
      <c r="IW24" s="87"/>
      <c r="IX24" s="87"/>
      <c r="IY24" s="87"/>
      <c r="IZ24" s="87"/>
      <c r="JA24" s="87"/>
      <c r="JB24" s="87"/>
      <c r="JC24" s="87"/>
    </row>
    <row r="25" customFormat="false" ht="12.75" hidden="true" customHeight="false" outlineLevel="0" collapsed="false">
      <c r="A25" s="87" t="s">
        <v>614</v>
      </c>
      <c r="B25" s="0" t="n">
        <v>525</v>
      </c>
      <c r="C25" s="87" t="str">
        <f aca="false">"$"&amp;C$11&amp;"$"&amp;$B25</f>
        <v>$F$525</v>
      </c>
      <c r="D25" s="87" t="str">
        <f aca="false">"$"&amp;D$11&amp;"$"&amp;$B25</f>
        <v>$F$525</v>
      </c>
      <c r="E25" s="87" t="str">
        <f aca="false">"$"&amp;E$11&amp;"$"&amp;$B25</f>
        <v>$F$525</v>
      </c>
      <c r="F25" s="87" t="str">
        <f aca="false">"$"&amp;F$11&amp;"$"&amp;$B25</f>
        <v>$F$525</v>
      </c>
      <c r="G25" s="87" t="str">
        <f aca="false">"$"&amp;G$11&amp;"$"&amp;$B25</f>
        <v>$F$525</v>
      </c>
      <c r="H25" s="87" t="str">
        <f aca="false">"$"&amp;H$11&amp;"$"&amp;$B25</f>
        <v>$H$525</v>
      </c>
      <c r="I25" s="87" t="str">
        <f aca="false">"$"&amp;I$11&amp;"$"&amp;$B25</f>
        <v>$H$525</v>
      </c>
      <c r="J25" s="87" t="str">
        <f aca="false">"$"&amp;J$11&amp;"$"&amp;$B25</f>
        <v>$H$525</v>
      </c>
      <c r="K25" s="87" t="str">
        <f aca="false">"$"&amp;K$11&amp;"$"&amp;$B25</f>
        <v>$H$525</v>
      </c>
      <c r="L25" s="87" t="str">
        <f aca="false">"$"&amp;L$11&amp;"$"&amp;$B25</f>
        <v>$F$525</v>
      </c>
      <c r="M25" s="87" t="str">
        <f aca="false">"$"&amp;M$11&amp;"$"&amp;$B25</f>
        <v>$F$525</v>
      </c>
      <c r="N25" s="87" t="str">
        <f aca="false">"$"&amp;N$11&amp;"$"&amp;$B25</f>
        <v>$F$525</v>
      </c>
      <c r="O25" s="87" t="str">
        <f aca="false">"$"&amp;O$11&amp;"$"&amp;$B25</f>
        <v>$F$525</v>
      </c>
      <c r="P25" s="87" t="str">
        <f aca="false">"$"&amp;P$11&amp;"$"&amp;$B25</f>
        <v>$F$525</v>
      </c>
      <c r="Q25" s="87" t="str">
        <f aca="false">"$"&amp;Q$11&amp;"$"&amp;$B25</f>
        <v>$H$525</v>
      </c>
      <c r="R25" s="87" t="str">
        <f aca="false">"$"&amp;R$11&amp;"$"&amp;$B25</f>
        <v>$H$525</v>
      </c>
      <c r="S25" s="87" t="str">
        <f aca="false">"$"&amp;S$11&amp;"$"&amp;$B25</f>
        <v>$H$525</v>
      </c>
      <c r="T25" s="87" t="str">
        <f aca="false">"$"&amp;T$11&amp;"$"&amp;$B25</f>
        <v>$H$525</v>
      </c>
      <c r="U25" s="87" t="str">
        <f aca="false">"$"&amp;U$11&amp;"$"&amp;$B25</f>
        <v>$F$525</v>
      </c>
      <c r="V25" s="87" t="str">
        <f aca="false">"$"&amp;V$11&amp;"$"&amp;$B25</f>
        <v>$F$525</v>
      </c>
      <c r="W25" s="87" t="str">
        <f aca="false">"$"&amp;W$11&amp;"$"&amp;$B25</f>
        <v>$F$525</v>
      </c>
      <c r="X25" s="87" t="str">
        <f aca="false">"$"&amp;X$11&amp;"$"&amp;$B25</f>
        <v>$F$525</v>
      </c>
      <c r="Y25" s="87" t="str">
        <f aca="false">"$"&amp;Y$11&amp;"$"&amp;$B25</f>
        <v>$F$525</v>
      </c>
      <c r="Z25" s="87" t="str">
        <f aca="false">"$"&amp;Z$11&amp;"$"&amp;$B25</f>
        <v>$H$525</v>
      </c>
      <c r="AA25" s="87" t="str">
        <f aca="false">"$"&amp;AA$11&amp;"$"&amp;$B25</f>
        <v>$H$525</v>
      </c>
      <c r="AB25" s="87" t="str">
        <f aca="false">"$"&amp;AB$11&amp;"$"&amp;$B25</f>
        <v>$H$525</v>
      </c>
      <c r="AC25" s="87" t="str">
        <f aca="false">"$"&amp;AC$11&amp;"$"&amp;$B25</f>
        <v>$H$525</v>
      </c>
      <c r="AD25" s="87" t="str">
        <f aca="false">"$"&amp;AD$11&amp;"$"&amp;$B25</f>
        <v>$F$525</v>
      </c>
      <c r="AE25" s="87" t="str">
        <f aca="false">"$"&amp;AE$11&amp;"$"&amp;$B25</f>
        <v>$F$525</v>
      </c>
      <c r="AF25" s="87" t="str">
        <f aca="false">"$"&amp;AF$11&amp;"$"&amp;$B25</f>
        <v>$F$525</v>
      </c>
      <c r="AG25" s="87" t="str">
        <f aca="false">"$"&amp;AG$11&amp;"$"&amp;$B25</f>
        <v>$F$525</v>
      </c>
      <c r="AH25" s="87" t="str">
        <f aca="false">"$"&amp;AH$11&amp;"$"&amp;$B25</f>
        <v>$F$525</v>
      </c>
      <c r="AI25" s="87" t="str">
        <f aca="false">"$"&amp;AI$11&amp;"$"&amp;$B25</f>
        <v>$H$525</v>
      </c>
      <c r="AJ25" s="87" t="str">
        <f aca="false">"$"&amp;AJ$11&amp;"$"&amp;$B25</f>
        <v>$H$525</v>
      </c>
      <c r="AK25" s="87" t="str">
        <f aca="false">"$"&amp;AK$11&amp;"$"&amp;$B25</f>
        <v>$H$525</v>
      </c>
      <c r="AL25" s="87" t="str">
        <f aca="false">"$"&amp;AL$11&amp;"$"&amp;$B25</f>
        <v>$H$525</v>
      </c>
      <c r="AM25" s="87" t="str">
        <f aca="false">"$"&amp;AM$11&amp;"$"&amp;$B25</f>
        <v>$F$525</v>
      </c>
      <c r="AN25" s="87" t="str">
        <f aca="false">"$"&amp;AN$11&amp;"$"&amp;$B25</f>
        <v>$F$525</v>
      </c>
      <c r="AO25" s="87" t="str">
        <f aca="false">"$"&amp;AO$11&amp;"$"&amp;$B25</f>
        <v>$F$525</v>
      </c>
      <c r="AP25" s="87" t="str">
        <f aca="false">"$"&amp;AP$11&amp;"$"&amp;$B25</f>
        <v>$F$525</v>
      </c>
      <c r="AQ25" s="87" t="str">
        <f aca="false">"$"&amp;AQ$11&amp;"$"&amp;$B25</f>
        <v>$F$525</v>
      </c>
      <c r="AR25" s="87" t="str">
        <f aca="false">"$"&amp;AR$11&amp;"$"&amp;$B25</f>
        <v>$H$525</v>
      </c>
      <c r="AS25" s="87" t="str">
        <f aca="false">"$"&amp;AS$11&amp;"$"&amp;$B25</f>
        <v>$H$525</v>
      </c>
      <c r="AT25" s="87" t="str">
        <f aca="false">"$"&amp;AT$11&amp;"$"&amp;$B25</f>
        <v>$H$525</v>
      </c>
      <c r="AU25" s="87" t="str">
        <f aca="false">"$"&amp;AU$11&amp;"$"&amp;$B25</f>
        <v>$H$525</v>
      </c>
      <c r="AV25" s="87" t="str">
        <f aca="false">"$"&amp;AV$11&amp;"$"&amp;$B25</f>
        <v>$F$525</v>
      </c>
      <c r="AW25" s="87" t="str">
        <f aca="false">"$"&amp;AW$11&amp;"$"&amp;$B25</f>
        <v>$F$525</v>
      </c>
      <c r="AX25" s="87" t="str">
        <f aca="false">"$"&amp;AX$11&amp;"$"&amp;$B25</f>
        <v>$F$525</v>
      </c>
      <c r="AY25" s="87" t="str">
        <f aca="false">"$"&amp;AY$11&amp;"$"&amp;$B25</f>
        <v>$F$525</v>
      </c>
      <c r="AZ25" s="87" t="str">
        <f aca="false">"$"&amp;AZ$11&amp;"$"&amp;$B25</f>
        <v>$F$525</v>
      </c>
      <c r="BA25" s="87" t="str">
        <f aca="false">"$"&amp;BA$11&amp;"$"&amp;$B25</f>
        <v>$H$525</v>
      </c>
      <c r="BB25" s="87" t="str">
        <f aca="false">"$"&amp;BB$11&amp;"$"&amp;$B25</f>
        <v>$H$525</v>
      </c>
      <c r="BC25" s="87" t="str">
        <f aca="false">"$"&amp;BC$11&amp;"$"&amp;$B25</f>
        <v>$H$525</v>
      </c>
      <c r="BD25" s="87" t="str">
        <f aca="false">"$"&amp;BD$11&amp;"$"&amp;$B25</f>
        <v>$H$525</v>
      </c>
      <c r="BE25" s="87" t="str">
        <f aca="false">"$"&amp;BE$11&amp;"$"&amp;$B25</f>
        <v>$F$525</v>
      </c>
      <c r="BF25" s="87" t="str">
        <f aca="false">"$"&amp;BF$11&amp;"$"&amp;$B25</f>
        <v>$F$525</v>
      </c>
      <c r="BG25" s="87" t="str">
        <f aca="false">"$"&amp;BG$11&amp;"$"&amp;$B25</f>
        <v>$F$525</v>
      </c>
      <c r="BH25" s="87" t="str">
        <f aca="false">"$"&amp;BH$11&amp;"$"&amp;$B25</f>
        <v>$F$525</v>
      </c>
      <c r="BI25" s="87" t="str">
        <f aca="false">"$"&amp;BI$11&amp;"$"&amp;$B25</f>
        <v>$F$525</v>
      </c>
      <c r="BJ25" s="87" t="str">
        <f aca="false">"$"&amp;BJ$11&amp;"$"&amp;$B25</f>
        <v>$H$525</v>
      </c>
      <c r="BK25" s="87" t="str">
        <f aca="false">"$"&amp;BK$11&amp;"$"&amp;$B25</f>
        <v>$H$525</v>
      </c>
      <c r="BL25" s="87" t="str">
        <f aca="false">"$"&amp;BL$11&amp;"$"&amp;$B25</f>
        <v>$H$525</v>
      </c>
      <c r="BM25" s="87" t="str">
        <f aca="false">"$"&amp;BM$11&amp;"$"&amp;$B25</f>
        <v>$H$525</v>
      </c>
      <c r="BN25" s="87" t="str">
        <f aca="false">"$"&amp;BN$11&amp;"$"&amp;$B25</f>
        <v>$F$525</v>
      </c>
      <c r="BO25" s="87" t="str">
        <f aca="false">"$"&amp;BO$11&amp;"$"&amp;$B25</f>
        <v>$F$525</v>
      </c>
      <c r="BP25" s="87" t="str">
        <f aca="false">"$"&amp;BP$11&amp;"$"&amp;$B25</f>
        <v>$F$525</v>
      </c>
      <c r="BQ25" s="87" t="str">
        <f aca="false">"$"&amp;BQ$11&amp;"$"&amp;$B25</f>
        <v>$F$525</v>
      </c>
      <c r="BR25" s="87" t="str">
        <f aca="false">"$"&amp;BR$11&amp;"$"&amp;$B25</f>
        <v>$F$525</v>
      </c>
      <c r="BS25" s="87" t="str">
        <f aca="false">"$"&amp;BS$11&amp;"$"&amp;$B25</f>
        <v>$H$525</v>
      </c>
      <c r="BT25" s="87" t="str">
        <f aca="false">"$"&amp;BT$11&amp;"$"&amp;$B25</f>
        <v>$H$525</v>
      </c>
      <c r="BU25" s="87" t="str">
        <f aca="false">"$"&amp;BU$11&amp;"$"&amp;$B25</f>
        <v>$H$525</v>
      </c>
      <c r="BV25" s="87" t="str">
        <f aca="false">"$"&amp;BV$11&amp;"$"&amp;$B25</f>
        <v>$H$525</v>
      </c>
      <c r="BW25" s="87" t="str">
        <f aca="false">"$"&amp;BW$11&amp;"$"&amp;$B25</f>
        <v>$F$525</v>
      </c>
      <c r="BX25" s="87" t="str">
        <f aca="false">"$"&amp;BX$11&amp;"$"&amp;$B25</f>
        <v>$F$525</v>
      </c>
      <c r="BY25" s="87" t="str">
        <f aca="false">"$"&amp;BY$11&amp;"$"&amp;$B25</f>
        <v>$F$525</v>
      </c>
      <c r="BZ25" s="87" t="str">
        <f aca="false">"$"&amp;BZ$11&amp;"$"&amp;$B25</f>
        <v>$F$525</v>
      </c>
      <c r="CA25" s="87" t="str">
        <f aca="false">"$"&amp;CA$11&amp;"$"&amp;$B25</f>
        <v>$F$525</v>
      </c>
      <c r="CB25" s="87" t="str">
        <f aca="false">"$"&amp;CB$11&amp;"$"&amp;$B25</f>
        <v>$H$525</v>
      </c>
      <c r="CC25" s="87" t="str">
        <f aca="false">"$"&amp;CC$11&amp;"$"&amp;$B25</f>
        <v>$H$525</v>
      </c>
      <c r="CD25" s="87" t="str">
        <f aca="false">"$"&amp;CD$11&amp;"$"&amp;$B25</f>
        <v>$H$525</v>
      </c>
      <c r="CE25" s="87" t="str">
        <f aca="false">"$"&amp;CE$11&amp;"$"&amp;$B25</f>
        <v>$H$525</v>
      </c>
      <c r="CF25" s="87" t="str">
        <f aca="false">"$"&amp;CF$11&amp;"$"&amp;$B25</f>
        <v>$F$525</v>
      </c>
      <c r="CG25" s="87" t="str">
        <f aca="false">"$"&amp;CG$11&amp;"$"&amp;$B25</f>
        <v>$F$525</v>
      </c>
      <c r="CH25" s="87" t="str">
        <f aca="false">"$"&amp;CH$11&amp;"$"&amp;$B25</f>
        <v>$F$525</v>
      </c>
      <c r="CI25" s="87" t="str">
        <f aca="false">"$"&amp;CI$11&amp;"$"&amp;$B25</f>
        <v>$F$525</v>
      </c>
      <c r="CJ25" s="87" t="str">
        <f aca="false">"$"&amp;CJ$11&amp;"$"&amp;$B25</f>
        <v>$F$525</v>
      </c>
      <c r="CK25" s="87" t="str">
        <f aca="false">"$"&amp;CK$11&amp;"$"&amp;$B25</f>
        <v>$H$525</v>
      </c>
      <c r="CL25" s="87" t="str">
        <f aca="false">"$"&amp;CL$11&amp;"$"&amp;$B25</f>
        <v>$H$525</v>
      </c>
      <c r="CM25" s="87" t="str">
        <f aca="false">"$"&amp;CM$11&amp;"$"&amp;$B25</f>
        <v>$H$525</v>
      </c>
      <c r="CN25" s="87" t="str">
        <f aca="false">"$"&amp;CN$11&amp;"$"&amp;$B25</f>
        <v>$H$525</v>
      </c>
      <c r="CO25" s="87" t="str">
        <f aca="false">"$"&amp;CO$11&amp;"$"&amp;$B25</f>
        <v>$F$525</v>
      </c>
      <c r="CP25" s="87" t="str">
        <f aca="false">"$"&amp;CP$11&amp;"$"&amp;$B25</f>
        <v>$F$525</v>
      </c>
      <c r="CQ25" s="87" t="str">
        <f aca="false">"$"&amp;CQ$11&amp;"$"&amp;$B25</f>
        <v>$F$525</v>
      </c>
      <c r="CR25" s="87" t="str">
        <f aca="false">"$"&amp;CR$11&amp;"$"&amp;$B25</f>
        <v>$F$525</v>
      </c>
      <c r="CS25" s="87" t="str">
        <f aca="false">"$"&amp;CS$11&amp;"$"&amp;$B25</f>
        <v>$F$525</v>
      </c>
      <c r="CT25" s="87" t="str">
        <f aca="false">"$"&amp;CT$11&amp;"$"&amp;$B25</f>
        <v>$H$525</v>
      </c>
      <c r="CU25" s="87" t="str">
        <f aca="false">"$"&amp;CU$11&amp;"$"&amp;$B25</f>
        <v>$H$525</v>
      </c>
      <c r="CV25" s="87" t="str">
        <f aca="false">"$"&amp;CV$11&amp;"$"&amp;$B25</f>
        <v>$H$525</v>
      </c>
      <c r="CW25" s="87" t="str">
        <f aca="false">"$"&amp;CW$11&amp;"$"&amp;$B25</f>
        <v>$H$525</v>
      </c>
      <c r="CX25" s="87" t="str">
        <f aca="false">"$"&amp;CX$11&amp;"$"&amp;$B25</f>
        <v>$F$525</v>
      </c>
      <c r="CY25" s="87" t="str">
        <f aca="false">"$"&amp;CY$11&amp;"$"&amp;$B25</f>
        <v>$F$525</v>
      </c>
      <c r="CZ25" s="87" t="str">
        <f aca="false">"$"&amp;CZ$11&amp;"$"&amp;$B25</f>
        <v>$F$525</v>
      </c>
      <c r="DA25" s="87" t="str">
        <f aca="false">"$"&amp;DA$11&amp;"$"&amp;$B25</f>
        <v>$F$525</v>
      </c>
      <c r="DB25" s="87" t="str">
        <f aca="false">"$"&amp;DB$11&amp;"$"&amp;$B25</f>
        <v>$F$525</v>
      </c>
      <c r="DC25" s="87" t="str">
        <f aca="false">"$"&amp;DC$11&amp;"$"&amp;$B25</f>
        <v>$H$525</v>
      </c>
      <c r="DD25" s="87" t="str">
        <f aca="false">"$"&amp;DD$11&amp;"$"&amp;$B25</f>
        <v>$H$525</v>
      </c>
      <c r="DE25" s="87" t="str">
        <f aca="false">"$"&amp;DE$11&amp;"$"&amp;$B25</f>
        <v>$H$525</v>
      </c>
      <c r="DF25" s="87" t="str">
        <f aca="false">"$"&amp;DF$11&amp;"$"&amp;$B25</f>
        <v>$H$525</v>
      </c>
      <c r="DG25" s="87" t="str">
        <f aca="false">"$"&amp;DG$11&amp;"$"&amp;$B25</f>
        <v>$F$525</v>
      </c>
      <c r="DH25" s="87" t="str">
        <f aca="false">"$"&amp;DH$11&amp;"$"&amp;$B25</f>
        <v>$F$525</v>
      </c>
      <c r="DI25" s="87" t="str">
        <f aca="false">"$"&amp;DI$11&amp;"$"&amp;$B25</f>
        <v>$F$525</v>
      </c>
      <c r="DJ25" s="87" t="str">
        <f aca="false">"$"&amp;DJ$11&amp;"$"&amp;$B25</f>
        <v>$F$525</v>
      </c>
      <c r="DK25" s="87" t="str">
        <f aca="false">"$"&amp;DK$11&amp;"$"&amp;$B25</f>
        <v>$F$525</v>
      </c>
      <c r="DL25" s="87" t="str">
        <f aca="false">"$"&amp;DL$11&amp;"$"&amp;$B25</f>
        <v>$H$525</v>
      </c>
      <c r="DM25" s="87" t="str">
        <f aca="false">"$"&amp;DM$11&amp;"$"&amp;$B25</f>
        <v>$H$525</v>
      </c>
      <c r="DN25" s="87" t="str">
        <f aca="false">"$"&amp;DN$11&amp;"$"&amp;$B25</f>
        <v>$H$525</v>
      </c>
      <c r="DO25" s="87" t="str">
        <f aca="false">"$"&amp;DO$11&amp;"$"&amp;$B25</f>
        <v>$H$525</v>
      </c>
      <c r="DP25" s="87" t="str">
        <f aca="false">"$"&amp;DP$11&amp;"$"&amp;$B25</f>
        <v>$F$525</v>
      </c>
      <c r="DQ25" s="87" t="str">
        <f aca="false">"$"&amp;DQ$11&amp;"$"&amp;$B25</f>
        <v>$F$525</v>
      </c>
      <c r="DR25" s="87" t="str">
        <f aca="false">"$"&amp;DR$11&amp;"$"&amp;$B25</f>
        <v>$F$525</v>
      </c>
      <c r="DS25" s="87" t="str">
        <f aca="false">"$"&amp;DS$11&amp;"$"&amp;$B25</f>
        <v>$F$525</v>
      </c>
      <c r="DT25" s="87" t="str">
        <f aca="false">"$"&amp;DT$11&amp;"$"&amp;$B25</f>
        <v>$F$525</v>
      </c>
      <c r="DU25" s="87" t="str">
        <f aca="false">"$"&amp;DU$11&amp;"$"&amp;$B25</f>
        <v>$H$525</v>
      </c>
      <c r="DV25" s="87" t="str">
        <f aca="false">"$"&amp;DV$11&amp;"$"&amp;$B25</f>
        <v>$H$525</v>
      </c>
      <c r="DW25" s="87" t="str">
        <f aca="false">"$"&amp;DW$11&amp;"$"&amp;$B25</f>
        <v>$H$525</v>
      </c>
      <c r="DX25" s="87" t="str">
        <f aca="false">"$"&amp;DX$11&amp;"$"&amp;$B25</f>
        <v>$H$525</v>
      </c>
      <c r="DY25" s="87" t="str">
        <f aca="false">"$"&amp;DY$11&amp;"$"&amp;$B25</f>
        <v>$F$525</v>
      </c>
      <c r="DZ25" s="87" t="str">
        <f aca="false">"$"&amp;DZ$11&amp;"$"&amp;$B25</f>
        <v>$F$525</v>
      </c>
      <c r="EA25" s="87" t="str">
        <f aca="false">"$"&amp;EA$11&amp;"$"&amp;$B25</f>
        <v>$F$525</v>
      </c>
      <c r="EB25" s="87" t="str">
        <f aca="false">"$"&amp;EB$11&amp;"$"&amp;$B25</f>
        <v>$F$525</v>
      </c>
      <c r="EC25" s="87" t="str">
        <f aca="false">"$"&amp;EC$11&amp;"$"&amp;$B25</f>
        <v>$F$525</v>
      </c>
      <c r="ED25" s="87" t="str">
        <f aca="false">"$"&amp;ED$11&amp;"$"&amp;$B25</f>
        <v>$H$525</v>
      </c>
      <c r="EE25" s="87" t="str">
        <f aca="false">"$"&amp;EE$11&amp;"$"&amp;$B25</f>
        <v>$H$525</v>
      </c>
      <c r="EF25" s="87" t="str">
        <f aca="false">"$"&amp;EF$11&amp;"$"&amp;$B25</f>
        <v>$H$525</v>
      </c>
      <c r="EG25" s="87" t="str">
        <f aca="false">"$"&amp;EG$11&amp;"$"&amp;$B25</f>
        <v>$H$525</v>
      </c>
      <c r="EH25" s="87" t="str">
        <f aca="false">"$"&amp;EH$11&amp;"$"&amp;$B25</f>
        <v>$F$525</v>
      </c>
      <c r="EI25" s="87" t="str">
        <f aca="false">"$"&amp;EI$11&amp;"$"&amp;$B25</f>
        <v>$F$525</v>
      </c>
      <c r="EJ25" s="87" t="str">
        <f aca="false">"$"&amp;EJ$11&amp;"$"&amp;$B25</f>
        <v>$F$525</v>
      </c>
      <c r="EK25" s="87" t="str">
        <f aca="false">"$"&amp;EK$11&amp;"$"&amp;$B25</f>
        <v>$F$525</v>
      </c>
      <c r="EL25" s="87" t="str">
        <f aca="false">"$"&amp;EL$11&amp;"$"&amp;$B25</f>
        <v>$F$525</v>
      </c>
      <c r="EM25" s="87" t="str">
        <f aca="false">"$"&amp;EM$11&amp;"$"&amp;$B25</f>
        <v>$H$525</v>
      </c>
      <c r="EN25" s="87" t="str">
        <f aca="false">"$"&amp;EN$11&amp;"$"&amp;$B25</f>
        <v>$H$525</v>
      </c>
      <c r="EO25" s="87" t="str">
        <f aca="false">"$"&amp;EO$11&amp;"$"&amp;$B25</f>
        <v>$H$525</v>
      </c>
      <c r="EP25" s="87" t="str">
        <f aca="false">"$"&amp;EP$11&amp;"$"&amp;$B25</f>
        <v>$H$525</v>
      </c>
      <c r="EQ25" s="87" t="str">
        <f aca="false">"$"&amp;EQ$11&amp;"$"&amp;$B25</f>
        <v>$F$525</v>
      </c>
      <c r="ER25" s="87" t="str">
        <f aca="false">"$"&amp;ER$11&amp;"$"&amp;$B25</f>
        <v>$F$525</v>
      </c>
      <c r="ES25" s="87" t="str">
        <f aca="false">"$"&amp;ES$11&amp;"$"&amp;$B25</f>
        <v>$F$525</v>
      </c>
      <c r="ET25" s="87" t="str">
        <f aca="false">"$"&amp;ET$11&amp;"$"&amp;$B25</f>
        <v>$F$525</v>
      </c>
      <c r="EU25" s="87" t="str">
        <f aca="false">"$"&amp;EU$11&amp;"$"&amp;$B25</f>
        <v>$F$525</v>
      </c>
      <c r="EV25" s="87" t="str">
        <f aca="false">"$"&amp;EV$11&amp;"$"&amp;$B25</f>
        <v>$H$525</v>
      </c>
      <c r="EW25" s="87" t="str">
        <f aca="false">"$"&amp;EW$11&amp;"$"&amp;$B25</f>
        <v>$H$525</v>
      </c>
      <c r="EX25" s="87" t="str">
        <f aca="false">"$"&amp;EX$11&amp;"$"&amp;$B25</f>
        <v>$H$525</v>
      </c>
      <c r="EY25" s="87" t="str">
        <f aca="false">"$"&amp;EY$11&amp;"$"&amp;$B25</f>
        <v>$H$525</v>
      </c>
      <c r="EZ25" s="87" t="str">
        <f aca="false">"$"&amp;EZ$11&amp;"$"&amp;$B25</f>
        <v>$F$525</v>
      </c>
      <c r="FA25" s="87" t="str">
        <f aca="false">"$"&amp;FA$11&amp;"$"&amp;$B25</f>
        <v>$F$525</v>
      </c>
      <c r="FB25" s="87" t="str">
        <f aca="false">"$"&amp;FB$11&amp;"$"&amp;$B25</f>
        <v>$F$525</v>
      </c>
      <c r="FC25" s="87" t="str">
        <f aca="false">"$"&amp;FC$11&amp;"$"&amp;$B25</f>
        <v>$F$525</v>
      </c>
      <c r="FD25" s="87" t="str">
        <f aca="false">"$"&amp;FD$11&amp;"$"&amp;$B25</f>
        <v>$F$525</v>
      </c>
      <c r="FE25" s="87" t="str">
        <f aca="false">"$"&amp;FE$11&amp;"$"&amp;$B25</f>
        <v>$H$525</v>
      </c>
      <c r="FF25" s="87" t="str">
        <f aca="false">"$"&amp;FF$11&amp;"$"&amp;$B25</f>
        <v>$H$525</v>
      </c>
      <c r="FG25" s="87" t="str">
        <f aca="false">"$"&amp;FG$11&amp;"$"&amp;$B25</f>
        <v>$H$525</v>
      </c>
      <c r="FH25" s="87" t="str">
        <f aca="false">"$"&amp;FH$11&amp;"$"&amp;$B25</f>
        <v>$H$525</v>
      </c>
      <c r="FI25" s="87" t="str">
        <f aca="false">"$"&amp;FI$11&amp;"$"&amp;$B25</f>
        <v>$F$525</v>
      </c>
      <c r="FJ25" s="87" t="str">
        <f aca="false">"$"&amp;FJ$11&amp;"$"&amp;$B25</f>
        <v>$F$525</v>
      </c>
      <c r="FK25" s="87" t="str">
        <f aca="false">"$"&amp;FK$11&amp;"$"&amp;$B25</f>
        <v>$F$525</v>
      </c>
      <c r="FL25" s="87" t="str">
        <f aca="false">"$"&amp;FL$11&amp;"$"&amp;$B25</f>
        <v>$F$525</v>
      </c>
      <c r="FM25" s="87" t="str">
        <f aca="false">"$"&amp;FM$11&amp;"$"&amp;$B25</f>
        <v>$F$525</v>
      </c>
      <c r="FN25" s="87" t="str">
        <f aca="false">"$"&amp;FN$11&amp;"$"&amp;$B25</f>
        <v>$H$525</v>
      </c>
      <c r="FO25" s="87" t="str">
        <f aca="false">"$"&amp;FO$11&amp;"$"&amp;$B25</f>
        <v>$H$525</v>
      </c>
      <c r="FP25" s="87" t="str">
        <f aca="false">"$"&amp;FP$11&amp;"$"&amp;$B25</f>
        <v>$H$525</v>
      </c>
      <c r="FQ25" s="87" t="str">
        <f aca="false">"$"&amp;FQ$11&amp;"$"&amp;$B25</f>
        <v>$H$525</v>
      </c>
      <c r="FR25" s="87" t="str">
        <f aca="false">"$"&amp;FR$11&amp;"$"&amp;$B25</f>
        <v>$F$525</v>
      </c>
      <c r="FS25" s="87" t="str">
        <f aca="false">"$"&amp;FS$11&amp;"$"&amp;$B25</f>
        <v>$F$525</v>
      </c>
      <c r="FT25" s="87" t="str">
        <f aca="false">"$"&amp;FT$11&amp;"$"&amp;$B25</f>
        <v>$F$525</v>
      </c>
      <c r="FU25" s="87" t="str">
        <f aca="false">"$"&amp;FU$11&amp;"$"&amp;$B25</f>
        <v>$F$525</v>
      </c>
      <c r="FV25" s="87" t="str">
        <f aca="false">"$"&amp;FV$11&amp;"$"&amp;$B25</f>
        <v>$F$525</v>
      </c>
      <c r="FW25" s="87" t="str">
        <f aca="false">"$"&amp;FW$11&amp;"$"&amp;$B25</f>
        <v>$H$525</v>
      </c>
      <c r="FX25" s="87" t="str">
        <f aca="false">"$"&amp;FX$11&amp;"$"&amp;$B25</f>
        <v>$H$525</v>
      </c>
      <c r="FY25" s="87" t="str">
        <f aca="false">"$"&amp;FY$11&amp;"$"&amp;$B25</f>
        <v>$H$525</v>
      </c>
      <c r="FZ25" s="87" t="str">
        <f aca="false">"$"&amp;FZ$11&amp;"$"&amp;$B25</f>
        <v>$H$525</v>
      </c>
      <c r="GA25" s="87" t="str">
        <f aca="false">"$"&amp;GA$11&amp;"$"&amp;$B25</f>
        <v>$F$525</v>
      </c>
      <c r="GB25" s="87" t="str">
        <f aca="false">"$"&amp;GB$11&amp;"$"&amp;$B25</f>
        <v>$F$525</v>
      </c>
      <c r="GC25" s="87" t="str">
        <f aca="false">"$"&amp;GC$11&amp;"$"&amp;$B25</f>
        <v>$F$525</v>
      </c>
      <c r="GD25" s="87" t="str">
        <f aca="false">"$"&amp;GD$11&amp;"$"&amp;$B25</f>
        <v>$F$525</v>
      </c>
      <c r="GE25" s="87" t="str">
        <f aca="false">"$"&amp;GE$11&amp;"$"&amp;$B25</f>
        <v>$F$525</v>
      </c>
      <c r="GF25" s="87" t="str">
        <f aca="false">"$"&amp;GF$11&amp;"$"&amp;$B25</f>
        <v>$H$525</v>
      </c>
      <c r="GG25" s="87" t="str">
        <f aca="false">"$"&amp;GG$11&amp;"$"&amp;$B25</f>
        <v>$H$525</v>
      </c>
      <c r="GH25" s="87" t="str">
        <f aca="false">"$"&amp;GH$11&amp;"$"&amp;$B25</f>
        <v>$H$525</v>
      </c>
      <c r="GI25" s="87" t="str">
        <f aca="false">"$"&amp;GI$11&amp;"$"&amp;$B25</f>
        <v>$H$525</v>
      </c>
      <c r="GJ25" s="87" t="str">
        <f aca="false">"$"&amp;GJ$11&amp;"$"&amp;$B25</f>
        <v>$F$525</v>
      </c>
      <c r="GK25" s="87" t="str">
        <f aca="false">"$"&amp;GK$11&amp;"$"&amp;$B25</f>
        <v>$F$525</v>
      </c>
      <c r="GL25" s="87" t="str">
        <f aca="false">"$"&amp;GL$11&amp;"$"&amp;$B25</f>
        <v>$F$525</v>
      </c>
      <c r="GM25" s="87" t="str">
        <f aca="false">"$"&amp;GM$11&amp;"$"&amp;$B25</f>
        <v>$F$525</v>
      </c>
      <c r="GN25" s="87" t="str">
        <f aca="false">"$"&amp;GN$11&amp;"$"&amp;$B25</f>
        <v>$F$525</v>
      </c>
      <c r="GO25" s="87" t="str">
        <f aca="false">"$"&amp;GO$11&amp;"$"&amp;$B25</f>
        <v>$H$525</v>
      </c>
      <c r="GP25" s="87" t="str">
        <f aca="false">"$"&amp;GP$11&amp;"$"&amp;$B25</f>
        <v>$H$525</v>
      </c>
      <c r="GQ25" s="87" t="str">
        <f aca="false">"$"&amp;GQ$11&amp;"$"&amp;$B25</f>
        <v>$H$525</v>
      </c>
      <c r="GR25" s="87" t="str">
        <f aca="false">"$"&amp;GR$11&amp;"$"&amp;$B25</f>
        <v>$H$525</v>
      </c>
      <c r="GS25" s="87" t="str">
        <f aca="false">"$"&amp;GS$11&amp;"$"&amp;$B25</f>
        <v>$F$525</v>
      </c>
      <c r="GT25" s="87" t="str">
        <f aca="false">"$"&amp;GT$11&amp;"$"&amp;$B25</f>
        <v>$F$525</v>
      </c>
      <c r="GU25" s="87" t="str">
        <f aca="false">"$"&amp;GU$11&amp;"$"&amp;$B25</f>
        <v>$F$525</v>
      </c>
      <c r="GV25" s="87" t="str">
        <f aca="false">"$"&amp;GV$11&amp;"$"&amp;$B25</f>
        <v>$F$525</v>
      </c>
      <c r="GW25" s="87" t="str">
        <f aca="false">"$"&amp;GW$11&amp;"$"&amp;$B25</f>
        <v>$F$525</v>
      </c>
      <c r="GX25" s="87" t="str">
        <f aca="false">"$"&amp;GX$11&amp;"$"&amp;$B25</f>
        <v>$H$525</v>
      </c>
      <c r="GY25" s="87" t="str">
        <f aca="false">"$"&amp;GY$11&amp;"$"&amp;$B25</f>
        <v>$H$525</v>
      </c>
      <c r="GZ25" s="87" t="str">
        <f aca="false">"$"&amp;GZ$11&amp;"$"&amp;$B25</f>
        <v>$H$525</v>
      </c>
      <c r="HA25" s="87" t="str">
        <f aca="false">"$"&amp;HA$11&amp;"$"&amp;$B25</f>
        <v>$H$525</v>
      </c>
      <c r="HB25" s="87" t="str">
        <f aca="false">"$"&amp;HB$11&amp;"$"&amp;$B25</f>
        <v>$F$525</v>
      </c>
      <c r="HC25" s="87" t="str">
        <f aca="false">"$"&amp;HC$11&amp;"$"&amp;$B25</f>
        <v>$F$525</v>
      </c>
      <c r="HD25" s="87" t="str">
        <f aca="false">"$"&amp;HD$11&amp;"$"&amp;$B25</f>
        <v>$F$525</v>
      </c>
      <c r="HE25" s="87" t="str">
        <f aca="false">"$"&amp;HE$11&amp;"$"&amp;$B25</f>
        <v>$F$525</v>
      </c>
      <c r="HF25" s="87" t="str">
        <f aca="false">"$"&amp;HF$11&amp;"$"&amp;$B25</f>
        <v>$F$525</v>
      </c>
      <c r="HG25" s="87" t="str">
        <f aca="false">"$"&amp;HG$11&amp;"$"&amp;$B25</f>
        <v>$H$525</v>
      </c>
      <c r="HH25" s="87" t="str">
        <f aca="false">"$"&amp;HH$11&amp;"$"&amp;$B25</f>
        <v>$H$525</v>
      </c>
      <c r="HI25" s="87" t="str">
        <f aca="false">"$"&amp;HI$11&amp;"$"&amp;$B25</f>
        <v>$H$525</v>
      </c>
      <c r="HJ25" s="87" t="str">
        <f aca="false">"$"&amp;HJ$11&amp;"$"&amp;$B25</f>
        <v>$H$525</v>
      </c>
      <c r="HK25" s="87" t="str">
        <f aca="false">"$"&amp;HK$11&amp;"$"&amp;$B25</f>
        <v>$F$525</v>
      </c>
      <c r="HL25" s="87" t="str">
        <f aca="false">"$"&amp;HL$11&amp;"$"&amp;$B25</f>
        <v>$F$525</v>
      </c>
      <c r="HM25" s="87" t="str">
        <f aca="false">"$"&amp;HM$11&amp;"$"&amp;$B25</f>
        <v>$F$525</v>
      </c>
      <c r="HN25" s="87" t="str">
        <f aca="false">"$"&amp;HN$11&amp;"$"&amp;$B25</f>
        <v>$F$525</v>
      </c>
      <c r="HO25" s="87" t="str">
        <f aca="false">"$"&amp;HO$11&amp;"$"&amp;$B25</f>
        <v>$F$525</v>
      </c>
      <c r="HP25" s="87" t="str">
        <f aca="false">"$"&amp;HP$11&amp;"$"&amp;$B25</f>
        <v>$H$525</v>
      </c>
      <c r="HQ25" s="87" t="str">
        <f aca="false">"$"&amp;HQ$11&amp;"$"&amp;$B25</f>
        <v>$H$525</v>
      </c>
      <c r="HR25" s="87" t="str">
        <f aca="false">"$"&amp;HR$11&amp;"$"&amp;$B25</f>
        <v>$H$525</v>
      </c>
      <c r="HS25" s="87" t="str">
        <f aca="false">"$"&amp;HS$11&amp;"$"&amp;$B25</f>
        <v>$H$525</v>
      </c>
      <c r="HT25" s="87" t="str">
        <f aca="false">"$"&amp;HT$11&amp;"$"&amp;$B25</f>
        <v>$F$525</v>
      </c>
      <c r="HU25" s="87" t="str">
        <f aca="false">"$"&amp;HU$11&amp;"$"&amp;$B25</f>
        <v>$F$525</v>
      </c>
      <c r="HV25" s="87" t="str">
        <f aca="false">"$"&amp;HV$11&amp;"$"&amp;$B25</f>
        <v>$F$525</v>
      </c>
      <c r="HW25" s="87" t="str">
        <f aca="false">"$"&amp;HW$11&amp;"$"&amp;$B25</f>
        <v>$F$525</v>
      </c>
      <c r="HX25" s="87" t="str">
        <f aca="false">"$"&amp;HX$11&amp;"$"&amp;$B25</f>
        <v>$F$525</v>
      </c>
      <c r="HY25" s="87" t="str">
        <f aca="false">"$"&amp;HY$11&amp;"$"&amp;$B25</f>
        <v>$H$525</v>
      </c>
      <c r="HZ25" s="87" t="str">
        <f aca="false">"$"&amp;HZ$11&amp;"$"&amp;$B25</f>
        <v>$H$525</v>
      </c>
      <c r="IA25" s="87" t="str">
        <f aca="false">"$"&amp;IA$11&amp;"$"&amp;$B25</f>
        <v>$H$525</v>
      </c>
      <c r="IB25" s="87" t="str">
        <f aca="false">"$"&amp;IB$11&amp;"$"&amp;$B25</f>
        <v>$H$525</v>
      </c>
      <c r="IC25" s="87" t="str">
        <f aca="false">"$"&amp;IC$11&amp;"$"&amp;$B25</f>
        <v>$F$525</v>
      </c>
      <c r="ID25" s="87" t="str">
        <f aca="false">"$"&amp;ID$11&amp;"$"&amp;$B25</f>
        <v>$F$525</v>
      </c>
      <c r="IE25" s="87" t="str">
        <f aca="false">"$"&amp;IE$11&amp;"$"&amp;$B25</f>
        <v>$F$525</v>
      </c>
      <c r="IF25" s="87" t="str">
        <f aca="false">"$"&amp;IF$11&amp;"$"&amp;$B25</f>
        <v>$F$525</v>
      </c>
      <c r="IG25" s="87" t="str">
        <f aca="false">"$"&amp;IG$11&amp;"$"&amp;$B25</f>
        <v>$F$525</v>
      </c>
      <c r="IH25" s="87" t="str">
        <f aca="false">"$"&amp;IH$11&amp;"$"&amp;$B25</f>
        <v>$H$525</v>
      </c>
      <c r="II25" s="87" t="str">
        <f aca="false">"$"&amp;II$11&amp;"$"&amp;$B25</f>
        <v>$H$525</v>
      </c>
      <c r="IJ25" s="87" t="str">
        <f aca="false">"$"&amp;IJ$11&amp;"$"&amp;$B25</f>
        <v>$H$525</v>
      </c>
      <c r="IK25" s="87" t="str">
        <f aca="false">"$"&amp;IK$11&amp;"$"&amp;$B25</f>
        <v>$H$525</v>
      </c>
      <c r="IL25" s="87" t="str">
        <f aca="false">"$"&amp;IL$11&amp;"$"&amp;$B25</f>
        <v>$F$525</v>
      </c>
      <c r="IM25" s="87" t="str">
        <f aca="false">"$"&amp;IM$11&amp;"$"&amp;$B25</f>
        <v>$F$525</v>
      </c>
      <c r="IN25" s="87" t="str">
        <f aca="false">"$"&amp;IN$11&amp;"$"&amp;$B25</f>
        <v>$F$525</v>
      </c>
      <c r="IO25" s="87" t="str">
        <f aca="false">"$"&amp;IO$11&amp;"$"&amp;$B25</f>
        <v>$F$525</v>
      </c>
      <c r="IP25" s="87" t="str">
        <f aca="false">"$"&amp;IP$11&amp;"$"&amp;$B25</f>
        <v>$F$525</v>
      </c>
      <c r="IQ25" s="87" t="str">
        <f aca="false">"$"&amp;IQ$11&amp;"$"&amp;$B25</f>
        <v>$H$525</v>
      </c>
      <c r="IR25" s="87" t="str">
        <f aca="false">"$"&amp;IR$11&amp;"$"&amp;$B25</f>
        <v>$H$525</v>
      </c>
      <c r="IS25" s="87" t="str">
        <f aca="false">"$"&amp;IS$11&amp;"$"&amp;$B25</f>
        <v>$H$525</v>
      </c>
      <c r="IT25" s="87" t="str">
        <f aca="false">"$"&amp;IT$11&amp;"$"&amp;$B25</f>
        <v>$H$525</v>
      </c>
      <c r="IU25" s="87" t="str">
        <f aca="false">"$"&amp;IU$11&amp;"$"&amp;$B25</f>
        <v>$F$525</v>
      </c>
      <c r="IV25" s="87" t="str">
        <f aca="false">"$"&amp;IV$11&amp;"$"&amp;$B25</f>
        <v>$F$525</v>
      </c>
      <c r="IW25" s="87" t="str">
        <f aca="false">"$"&amp;IW$11&amp;"$"&amp;$B25</f>
        <v>$F$525</v>
      </c>
      <c r="IX25" s="87" t="str">
        <f aca="false">"$"&amp;IX$11&amp;"$"&amp;$B25</f>
        <v>$F$525</v>
      </c>
      <c r="IY25" s="87" t="str">
        <f aca="false">"$"&amp;IY$11&amp;"$"&amp;$B25</f>
        <v>$F$525</v>
      </c>
      <c r="IZ25" s="87" t="str">
        <f aca="false">"$"&amp;IZ$11&amp;"$"&amp;$B25</f>
        <v>$H$525</v>
      </c>
      <c r="JA25" s="87" t="str">
        <f aca="false">"$"&amp;JA$11&amp;"$"&amp;$B25</f>
        <v>$H$525</v>
      </c>
      <c r="JB25" s="87" t="str">
        <f aca="false">"$"&amp;JB$11&amp;"$"&amp;$B25</f>
        <v>$H$525</v>
      </c>
      <c r="JC25" s="87" t="str">
        <f aca="false">"$"&amp;JC$11&amp;"$"&amp;$B25</f>
        <v>$H$525</v>
      </c>
    </row>
    <row r="26" customFormat="false" ht="12.75" hidden="true" customHeight="false" outlineLevel="0" collapsed="false">
      <c r="A26" s="353" t="s">
        <v>615</v>
      </c>
      <c r="B26" s="0" t="n">
        <v>528</v>
      </c>
      <c r="C26" s="87" t="str">
        <f aca="false">"$"&amp;C$11&amp;"$"&amp;$B26</f>
        <v>$F$528</v>
      </c>
      <c r="D26" s="87" t="str">
        <f aca="false">"$"&amp;D$11&amp;"$"&amp;$B26</f>
        <v>$F$528</v>
      </c>
      <c r="E26" s="87" t="str">
        <f aca="false">"$"&amp;E$11&amp;"$"&amp;$B26</f>
        <v>$F$528</v>
      </c>
      <c r="F26" s="87" t="str">
        <f aca="false">"$"&amp;F$11&amp;"$"&amp;$B26</f>
        <v>$F$528</v>
      </c>
      <c r="G26" s="87" t="str">
        <f aca="false">"$"&amp;G$11&amp;"$"&amp;$B26</f>
        <v>$F$528</v>
      </c>
      <c r="H26" s="87" t="str">
        <f aca="false">"$"&amp;H$11&amp;"$"&amp;$B26</f>
        <v>$H$528</v>
      </c>
      <c r="I26" s="87" t="str">
        <f aca="false">"$"&amp;I$11&amp;"$"&amp;$B26</f>
        <v>$H$528</v>
      </c>
      <c r="J26" s="87" t="str">
        <f aca="false">"$"&amp;J$11&amp;"$"&amp;$B26</f>
        <v>$H$528</v>
      </c>
      <c r="K26" s="87" t="str">
        <f aca="false">"$"&amp;K$11&amp;"$"&amp;$B26</f>
        <v>$H$528</v>
      </c>
      <c r="L26" s="87" t="str">
        <f aca="false">"$"&amp;L$11&amp;"$"&amp;$B26</f>
        <v>$F$528</v>
      </c>
      <c r="M26" s="87" t="str">
        <f aca="false">"$"&amp;M$11&amp;"$"&amp;$B26</f>
        <v>$F$528</v>
      </c>
      <c r="N26" s="87" t="str">
        <f aca="false">"$"&amp;N$11&amp;"$"&amp;$B26</f>
        <v>$F$528</v>
      </c>
      <c r="O26" s="87" t="str">
        <f aca="false">"$"&amp;O$11&amp;"$"&amp;$B26</f>
        <v>$F$528</v>
      </c>
      <c r="P26" s="87" t="str">
        <f aca="false">"$"&amp;P$11&amp;"$"&amp;$B26</f>
        <v>$F$528</v>
      </c>
      <c r="Q26" s="87" t="str">
        <f aca="false">"$"&amp;Q$11&amp;"$"&amp;$B26</f>
        <v>$H$528</v>
      </c>
      <c r="R26" s="87" t="str">
        <f aca="false">"$"&amp;R$11&amp;"$"&amp;$B26</f>
        <v>$H$528</v>
      </c>
      <c r="S26" s="87" t="str">
        <f aca="false">"$"&amp;S$11&amp;"$"&amp;$B26</f>
        <v>$H$528</v>
      </c>
      <c r="T26" s="87" t="str">
        <f aca="false">"$"&amp;T$11&amp;"$"&amp;$B26</f>
        <v>$H$528</v>
      </c>
      <c r="U26" s="87" t="str">
        <f aca="false">"$"&amp;U$11&amp;"$"&amp;$B26</f>
        <v>$F$528</v>
      </c>
      <c r="V26" s="87" t="str">
        <f aca="false">"$"&amp;V$11&amp;"$"&amp;$B26</f>
        <v>$F$528</v>
      </c>
      <c r="W26" s="87" t="str">
        <f aca="false">"$"&amp;W$11&amp;"$"&amp;$B26</f>
        <v>$F$528</v>
      </c>
      <c r="X26" s="87" t="str">
        <f aca="false">"$"&amp;X$11&amp;"$"&amp;$B26</f>
        <v>$F$528</v>
      </c>
      <c r="Y26" s="87" t="str">
        <f aca="false">"$"&amp;Y$11&amp;"$"&amp;$B26</f>
        <v>$F$528</v>
      </c>
      <c r="Z26" s="87" t="str">
        <f aca="false">"$"&amp;Z$11&amp;"$"&amp;$B26</f>
        <v>$H$528</v>
      </c>
      <c r="AA26" s="87" t="str">
        <f aca="false">"$"&amp;AA$11&amp;"$"&amp;$B26</f>
        <v>$H$528</v>
      </c>
      <c r="AB26" s="87" t="str">
        <f aca="false">"$"&amp;AB$11&amp;"$"&amp;$B26</f>
        <v>$H$528</v>
      </c>
      <c r="AC26" s="87" t="str">
        <f aca="false">"$"&amp;AC$11&amp;"$"&amp;$B26</f>
        <v>$H$528</v>
      </c>
      <c r="AD26" s="87" t="str">
        <f aca="false">"$"&amp;AD$11&amp;"$"&amp;$B26</f>
        <v>$F$528</v>
      </c>
      <c r="AE26" s="87" t="str">
        <f aca="false">"$"&amp;AE$11&amp;"$"&amp;$B26</f>
        <v>$F$528</v>
      </c>
      <c r="AF26" s="87" t="str">
        <f aca="false">"$"&amp;AF$11&amp;"$"&amp;$B26</f>
        <v>$F$528</v>
      </c>
      <c r="AG26" s="87" t="str">
        <f aca="false">"$"&amp;AG$11&amp;"$"&amp;$B26</f>
        <v>$F$528</v>
      </c>
      <c r="AH26" s="87" t="str">
        <f aca="false">"$"&amp;AH$11&amp;"$"&amp;$B26</f>
        <v>$F$528</v>
      </c>
      <c r="AI26" s="87" t="str">
        <f aca="false">"$"&amp;AI$11&amp;"$"&amp;$B26</f>
        <v>$H$528</v>
      </c>
      <c r="AJ26" s="87" t="str">
        <f aca="false">"$"&amp;AJ$11&amp;"$"&amp;$B26</f>
        <v>$H$528</v>
      </c>
      <c r="AK26" s="87" t="str">
        <f aca="false">"$"&amp;AK$11&amp;"$"&amp;$B26</f>
        <v>$H$528</v>
      </c>
      <c r="AL26" s="87" t="str">
        <f aca="false">"$"&amp;AL$11&amp;"$"&amp;$B26</f>
        <v>$H$528</v>
      </c>
      <c r="AM26" s="87" t="str">
        <f aca="false">"$"&amp;AM$11&amp;"$"&amp;$B26</f>
        <v>$F$528</v>
      </c>
      <c r="AN26" s="87" t="str">
        <f aca="false">"$"&amp;AN$11&amp;"$"&amp;$B26</f>
        <v>$F$528</v>
      </c>
      <c r="AO26" s="87" t="str">
        <f aca="false">"$"&amp;AO$11&amp;"$"&amp;$B26</f>
        <v>$F$528</v>
      </c>
      <c r="AP26" s="87" t="str">
        <f aca="false">"$"&amp;AP$11&amp;"$"&amp;$B26</f>
        <v>$F$528</v>
      </c>
      <c r="AQ26" s="87" t="str">
        <f aca="false">"$"&amp;AQ$11&amp;"$"&amp;$B26</f>
        <v>$F$528</v>
      </c>
      <c r="AR26" s="87" t="str">
        <f aca="false">"$"&amp;AR$11&amp;"$"&amp;$B26</f>
        <v>$H$528</v>
      </c>
      <c r="AS26" s="87" t="str">
        <f aca="false">"$"&amp;AS$11&amp;"$"&amp;$B26</f>
        <v>$H$528</v>
      </c>
      <c r="AT26" s="87" t="str">
        <f aca="false">"$"&amp;AT$11&amp;"$"&amp;$B26</f>
        <v>$H$528</v>
      </c>
      <c r="AU26" s="87" t="str">
        <f aca="false">"$"&amp;AU$11&amp;"$"&amp;$B26</f>
        <v>$H$528</v>
      </c>
      <c r="AV26" s="87" t="str">
        <f aca="false">"$"&amp;AV$11&amp;"$"&amp;$B26</f>
        <v>$F$528</v>
      </c>
      <c r="AW26" s="87" t="str">
        <f aca="false">"$"&amp;AW$11&amp;"$"&amp;$B26</f>
        <v>$F$528</v>
      </c>
      <c r="AX26" s="87" t="str">
        <f aca="false">"$"&amp;AX$11&amp;"$"&amp;$B26</f>
        <v>$F$528</v>
      </c>
      <c r="AY26" s="87" t="str">
        <f aca="false">"$"&amp;AY$11&amp;"$"&amp;$B26</f>
        <v>$F$528</v>
      </c>
      <c r="AZ26" s="87" t="str">
        <f aca="false">"$"&amp;AZ$11&amp;"$"&amp;$B26</f>
        <v>$F$528</v>
      </c>
      <c r="BA26" s="87" t="str">
        <f aca="false">"$"&amp;BA$11&amp;"$"&amp;$B26</f>
        <v>$H$528</v>
      </c>
      <c r="BB26" s="87" t="str">
        <f aca="false">"$"&amp;BB$11&amp;"$"&amp;$B26</f>
        <v>$H$528</v>
      </c>
      <c r="BC26" s="87" t="str">
        <f aca="false">"$"&amp;BC$11&amp;"$"&amp;$B26</f>
        <v>$H$528</v>
      </c>
      <c r="BD26" s="87" t="str">
        <f aca="false">"$"&amp;BD$11&amp;"$"&amp;$B26</f>
        <v>$H$528</v>
      </c>
      <c r="BE26" s="87" t="str">
        <f aca="false">"$"&amp;BE$11&amp;"$"&amp;$B26</f>
        <v>$F$528</v>
      </c>
      <c r="BF26" s="87" t="str">
        <f aca="false">"$"&amp;BF$11&amp;"$"&amp;$B26</f>
        <v>$F$528</v>
      </c>
      <c r="BG26" s="87" t="str">
        <f aca="false">"$"&amp;BG$11&amp;"$"&amp;$B26</f>
        <v>$F$528</v>
      </c>
      <c r="BH26" s="87" t="str">
        <f aca="false">"$"&amp;BH$11&amp;"$"&amp;$B26</f>
        <v>$F$528</v>
      </c>
      <c r="BI26" s="87" t="str">
        <f aca="false">"$"&amp;BI$11&amp;"$"&amp;$B26</f>
        <v>$F$528</v>
      </c>
      <c r="BJ26" s="87" t="str">
        <f aca="false">"$"&amp;BJ$11&amp;"$"&amp;$B26</f>
        <v>$H$528</v>
      </c>
      <c r="BK26" s="87" t="str">
        <f aca="false">"$"&amp;BK$11&amp;"$"&amp;$B26</f>
        <v>$H$528</v>
      </c>
      <c r="BL26" s="87" t="str">
        <f aca="false">"$"&amp;BL$11&amp;"$"&amp;$B26</f>
        <v>$H$528</v>
      </c>
      <c r="BM26" s="87" t="str">
        <f aca="false">"$"&amp;BM$11&amp;"$"&amp;$B26</f>
        <v>$H$528</v>
      </c>
      <c r="BN26" s="87" t="str">
        <f aca="false">"$"&amp;BN$11&amp;"$"&amp;$B26</f>
        <v>$F$528</v>
      </c>
      <c r="BO26" s="87" t="str">
        <f aca="false">"$"&amp;BO$11&amp;"$"&amp;$B26</f>
        <v>$F$528</v>
      </c>
      <c r="BP26" s="87" t="str">
        <f aca="false">"$"&amp;BP$11&amp;"$"&amp;$B26</f>
        <v>$F$528</v>
      </c>
      <c r="BQ26" s="87" t="str">
        <f aca="false">"$"&amp;BQ$11&amp;"$"&amp;$B26</f>
        <v>$F$528</v>
      </c>
      <c r="BR26" s="87" t="str">
        <f aca="false">"$"&amp;BR$11&amp;"$"&amp;$B26</f>
        <v>$F$528</v>
      </c>
      <c r="BS26" s="87" t="str">
        <f aca="false">"$"&amp;BS$11&amp;"$"&amp;$B26</f>
        <v>$H$528</v>
      </c>
      <c r="BT26" s="87" t="str">
        <f aca="false">"$"&amp;BT$11&amp;"$"&amp;$B26</f>
        <v>$H$528</v>
      </c>
      <c r="BU26" s="87" t="str">
        <f aca="false">"$"&amp;BU$11&amp;"$"&amp;$B26</f>
        <v>$H$528</v>
      </c>
      <c r="BV26" s="87" t="str">
        <f aca="false">"$"&amp;BV$11&amp;"$"&amp;$B26</f>
        <v>$H$528</v>
      </c>
      <c r="BW26" s="87" t="str">
        <f aca="false">"$"&amp;BW$11&amp;"$"&amp;$B26</f>
        <v>$F$528</v>
      </c>
      <c r="BX26" s="87" t="str">
        <f aca="false">"$"&amp;BX$11&amp;"$"&amp;$B26</f>
        <v>$F$528</v>
      </c>
      <c r="BY26" s="87" t="str">
        <f aca="false">"$"&amp;BY$11&amp;"$"&amp;$B26</f>
        <v>$F$528</v>
      </c>
      <c r="BZ26" s="87" t="str">
        <f aca="false">"$"&amp;BZ$11&amp;"$"&amp;$B26</f>
        <v>$F$528</v>
      </c>
      <c r="CA26" s="87" t="str">
        <f aca="false">"$"&amp;CA$11&amp;"$"&amp;$B26</f>
        <v>$F$528</v>
      </c>
      <c r="CB26" s="87" t="str">
        <f aca="false">"$"&amp;CB$11&amp;"$"&amp;$B26</f>
        <v>$H$528</v>
      </c>
      <c r="CC26" s="87" t="str">
        <f aca="false">"$"&amp;CC$11&amp;"$"&amp;$B26</f>
        <v>$H$528</v>
      </c>
      <c r="CD26" s="87" t="str">
        <f aca="false">"$"&amp;CD$11&amp;"$"&amp;$B26</f>
        <v>$H$528</v>
      </c>
      <c r="CE26" s="87" t="str">
        <f aca="false">"$"&amp;CE$11&amp;"$"&amp;$B26</f>
        <v>$H$528</v>
      </c>
      <c r="CF26" s="87" t="str">
        <f aca="false">"$"&amp;CF$11&amp;"$"&amp;$B26</f>
        <v>$F$528</v>
      </c>
      <c r="CG26" s="87" t="str">
        <f aca="false">"$"&amp;CG$11&amp;"$"&amp;$B26</f>
        <v>$F$528</v>
      </c>
      <c r="CH26" s="87" t="str">
        <f aca="false">"$"&amp;CH$11&amp;"$"&amp;$B26</f>
        <v>$F$528</v>
      </c>
      <c r="CI26" s="87" t="str">
        <f aca="false">"$"&amp;CI$11&amp;"$"&amp;$B26</f>
        <v>$F$528</v>
      </c>
      <c r="CJ26" s="87" t="str">
        <f aca="false">"$"&amp;CJ$11&amp;"$"&amp;$B26</f>
        <v>$F$528</v>
      </c>
      <c r="CK26" s="87" t="str">
        <f aca="false">"$"&amp;CK$11&amp;"$"&amp;$B26</f>
        <v>$H$528</v>
      </c>
      <c r="CL26" s="87" t="str">
        <f aca="false">"$"&amp;CL$11&amp;"$"&amp;$B26</f>
        <v>$H$528</v>
      </c>
      <c r="CM26" s="87" t="str">
        <f aca="false">"$"&amp;CM$11&amp;"$"&amp;$B26</f>
        <v>$H$528</v>
      </c>
      <c r="CN26" s="87" t="str">
        <f aca="false">"$"&amp;CN$11&amp;"$"&amp;$B26</f>
        <v>$H$528</v>
      </c>
      <c r="CO26" s="87" t="str">
        <f aca="false">"$"&amp;CO$11&amp;"$"&amp;$B26</f>
        <v>$F$528</v>
      </c>
      <c r="CP26" s="87" t="str">
        <f aca="false">"$"&amp;CP$11&amp;"$"&amp;$B26</f>
        <v>$F$528</v>
      </c>
      <c r="CQ26" s="87" t="str">
        <f aca="false">"$"&amp;CQ$11&amp;"$"&amp;$B26</f>
        <v>$F$528</v>
      </c>
      <c r="CR26" s="87" t="str">
        <f aca="false">"$"&amp;CR$11&amp;"$"&amp;$B26</f>
        <v>$F$528</v>
      </c>
      <c r="CS26" s="87" t="str">
        <f aca="false">"$"&amp;CS$11&amp;"$"&amp;$B26</f>
        <v>$F$528</v>
      </c>
      <c r="CT26" s="87" t="str">
        <f aca="false">"$"&amp;CT$11&amp;"$"&amp;$B26</f>
        <v>$H$528</v>
      </c>
      <c r="CU26" s="87" t="str">
        <f aca="false">"$"&amp;CU$11&amp;"$"&amp;$B26</f>
        <v>$H$528</v>
      </c>
      <c r="CV26" s="87" t="str">
        <f aca="false">"$"&amp;CV$11&amp;"$"&amp;$B26</f>
        <v>$H$528</v>
      </c>
      <c r="CW26" s="87" t="str">
        <f aca="false">"$"&amp;CW$11&amp;"$"&amp;$B26</f>
        <v>$H$528</v>
      </c>
      <c r="CX26" s="87" t="str">
        <f aca="false">"$"&amp;CX$11&amp;"$"&amp;$B26</f>
        <v>$F$528</v>
      </c>
      <c r="CY26" s="87" t="str">
        <f aca="false">"$"&amp;CY$11&amp;"$"&amp;$B26</f>
        <v>$F$528</v>
      </c>
      <c r="CZ26" s="87" t="str">
        <f aca="false">"$"&amp;CZ$11&amp;"$"&amp;$B26</f>
        <v>$F$528</v>
      </c>
      <c r="DA26" s="87" t="str">
        <f aca="false">"$"&amp;DA$11&amp;"$"&amp;$B26</f>
        <v>$F$528</v>
      </c>
      <c r="DB26" s="87" t="str">
        <f aca="false">"$"&amp;DB$11&amp;"$"&amp;$B26</f>
        <v>$F$528</v>
      </c>
      <c r="DC26" s="87" t="str">
        <f aca="false">"$"&amp;DC$11&amp;"$"&amp;$B26</f>
        <v>$H$528</v>
      </c>
      <c r="DD26" s="87" t="str">
        <f aca="false">"$"&amp;DD$11&amp;"$"&amp;$B26</f>
        <v>$H$528</v>
      </c>
      <c r="DE26" s="87" t="str">
        <f aca="false">"$"&amp;DE$11&amp;"$"&amp;$B26</f>
        <v>$H$528</v>
      </c>
      <c r="DF26" s="87" t="str">
        <f aca="false">"$"&amp;DF$11&amp;"$"&amp;$B26</f>
        <v>$H$528</v>
      </c>
      <c r="DG26" s="87" t="str">
        <f aca="false">"$"&amp;DG$11&amp;"$"&amp;$B26</f>
        <v>$F$528</v>
      </c>
      <c r="DH26" s="87" t="str">
        <f aca="false">"$"&amp;DH$11&amp;"$"&amp;$B26</f>
        <v>$F$528</v>
      </c>
      <c r="DI26" s="87" t="str">
        <f aca="false">"$"&amp;DI$11&amp;"$"&amp;$B26</f>
        <v>$F$528</v>
      </c>
      <c r="DJ26" s="87" t="str">
        <f aca="false">"$"&amp;DJ$11&amp;"$"&amp;$B26</f>
        <v>$F$528</v>
      </c>
      <c r="DK26" s="87" t="str">
        <f aca="false">"$"&amp;DK$11&amp;"$"&amp;$B26</f>
        <v>$F$528</v>
      </c>
      <c r="DL26" s="87" t="str">
        <f aca="false">"$"&amp;DL$11&amp;"$"&amp;$B26</f>
        <v>$H$528</v>
      </c>
      <c r="DM26" s="87" t="str">
        <f aca="false">"$"&amp;DM$11&amp;"$"&amp;$B26</f>
        <v>$H$528</v>
      </c>
      <c r="DN26" s="87" t="str">
        <f aca="false">"$"&amp;DN$11&amp;"$"&amp;$B26</f>
        <v>$H$528</v>
      </c>
      <c r="DO26" s="87" t="str">
        <f aca="false">"$"&amp;DO$11&amp;"$"&amp;$B26</f>
        <v>$H$528</v>
      </c>
      <c r="DP26" s="87" t="str">
        <f aca="false">"$"&amp;DP$11&amp;"$"&amp;$B26</f>
        <v>$F$528</v>
      </c>
      <c r="DQ26" s="87" t="str">
        <f aca="false">"$"&amp;DQ$11&amp;"$"&amp;$B26</f>
        <v>$F$528</v>
      </c>
      <c r="DR26" s="87" t="str">
        <f aca="false">"$"&amp;DR$11&amp;"$"&amp;$B26</f>
        <v>$F$528</v>
      </c>
      <c r="DS26" s="87" t="str">
        <f aca="false">"$"&amp;DS$11&amp;"$"&amp;$B26</f>
        <v>$F$528</v>
      </c>
      <c r="DT26" s="87" t="str">
        <f aca="false">"$"&amp;DT$11&amp;"$"&amp;$B26</f>
        <v>$F$528</v>
      </c>
      <c r="DU26" s="87" t="str">
        <f aca="false">"$"&amp;DU$11&amp;"$"&amp;$B26</f>
        <v>$H$528</v>
      </c>
      <c r="DV26" s="87" t="str">
        <f aca="false">"$"&amp;DV$11&amp;"$"&amp;$B26</f>
        <v>$H$528</v>
      </c>
      <c r="DW26" s="87" t="str">
        <f aca="false">"$"&amp;DW$11&amp;"$"&amp;$B26</f>
        <v>$H$528</v>
      </c>
      <c r="DX26" s="87" t="str">
        <f aca="false">"$"&amp;DX$11&amp;"$"&amp;$B26</f>
        <v>$H$528</v>
      </c>
      <c r="DY26" s="87" t="str">
        <f aca="false">"$"&amp;DY$11&amp;"$"&amp;$B26</f>
        <v>$F$528</v>
      </c>
      <c r="DZ26" s="87" t="str">
        <f aca="false">"$"&amp;DZ$11&amp;"$"&amp;$B26</f>
        <v>$F$528</v>
      </c>
      <c r="EA26" s="87" t="str">
        <f aca="false">"$"&amp;EA$11&amp;"$"&amp;$B26</f>
        <v>$F$528</v>
      </c>
      <c r="EB26" s="87" t="str">
        <f aca="false">"$"&amp;EB$11&amp;"$"&amp;$B26</f>
        <v>$F$528</v>
      </c>
      <c r="EC26" s="87" t="str">
        <f aca="false">"$"&amp;EC$11&amp;"$"&amp;$B26</f>
        <v>$F$528</v>
      </c>
      <c r="ED26" s="87" t="str">
        <f aca="false">"$"&amp;ED$11&amp;"$"&amp;$B26</f>
        <v>$H$528</v>
      </c>
      <c r="EE26" s="87" t="str">
        <f aca="false">"$"&amp;EE$11&amp;"$"&amp;$B26</f>
        <v>$H$528</v>
      </c>
      <c r="EF26" s="87" t="str">
        <f aca="false">"$"&amp;EF$11&amp;"$"&amp;$B26</f>
        <v>$H$528</v>
      </c>
      <c r="EG26" s="87" t="str">
        <f aca="false">"$"&amp;EG$11&amp;"$"&amp;$B26</f>
        <v>$H$528</v>
      </c>
      <c r="EH26" s="87" t="str">
        <f aca="false">"$"&amp;EH$11&amp;"$"&amp;$B26</f>
        <v>$F$528</v>
      </c>
      <c r="EI26" s="87" t="str">
        <f aca="false">"$"&amp;EI$11&amp;"$"&amp;$B26</f>
        <v>$F$528</v>
      </c>
      <c r="EJ26" s="87" t="str">
        <f aca="false">"$"&amp;EJ$11&amp;"$"&amp;$B26</f>
        <v>$F$528</v>
      </c>
      <c r="EK26" s="87" t="str">
        <f aca="false">"$"&amp;EK$11&amp;"$"&amp;$B26</f>
        <v>$F$528</v>
      </c>
      <c r="EL26" s="87" t="str">
        <f aca="false">"$"&amp;EL$11&amp;"$"&amp;$B26</f>
        <v>$F$528</v>
      </c>
      <c r="EM26" s="87" t="str">
        <f aca="false">"$"&amp;EM$11&amp;"$"&amp;$B26</f>
        <v>$H$528</v>
      </c>
      <c r="EN26" s="87" t="str">
        <f aca="false">"$"&amp;EN$11&amp;"$"&amp;$B26</f>
        <v>$H$528</v>
      </c>
      <c r="EO26" s="87" t="str">
        <f aca="false">"$"&amp;EO$11&amp;"$"&amp;$B26</f>
        <v>$H$528</v>
      </c>
      <c r="EP26" s="87" t="str">
        <f aca="false">"$"&amp;EP$11&amp;"$"&amp;$B26</f>
        <v>$H$528</v>
      </c>
      <c r="EQ26" s="87" t="str">
        <f aca="false">"$"&amp;EQ$11&amp;"$"&amp;$B26</f>
        <v>$F$528</v>
      </c>
      <c r="ER26" s="87" t="str">
        <f aca="false">"$"&amp;ER$11&amp;"$"&amp;$B26</f>
        <v>$F$528</v>
      </c>
      <c r="ES26" s="87" t="str">
        <f aca="false">"$"&amp;ES$11&amp;"$"&amp;$B26</f>
        <v>$F$528</v>
      </c>
      <c r="ET26" s="87" t="str">
        <f aca="false">"$"&amp;ET$11&amp;"$"&amp;$B26</f>
        <v>$F$528</v>
      </c>
      <c r="EU26" s="87" t="str">
        <f aca="false">"$"&amp;EU$11&amp;"$"&amp;$B26</f>
        <v>$F$528</v>
      </c>
      <c r="EV26" s="87" t="str">
        <f aca="false">"$"&amp;EV$11&amp;"$"&amp;$B26</f>
        <v>$H$528</v>
      </c>
      <c r="EW26" s="87" t="str">
        <f aca="false">"$"&amp;EW$11&amp;"$"&amp;$B26</f>
        <v>$H$528</v>
      </c>
      <c r="EX26" s="87" t="str">
        <f aca="false">"$"&amp;EX$11&amp;"$"&amp;$B26</f>
        <v>$H$528</v>
      </c>
      <c r="EY26" s="87" t="str">
        <f aca="false">"$"&amp;EY$11&amp;"$"&amp;$B26</f>
        <v>$H$528</v>
      </c>
      <c r="EZ26" s="87" t="str">
        <f aca="false">"$"&amp;EZ$11&amp;"$"&amp;$B26</f>
        <v>$F$528</v>
      </c>
      <c r="FA26" s="87" t="str">
        <f aca="false">"$"&amp;FA$11&amp;"$"&amp;$B26</f>
        <v>$F$528</v>
      </c>
      <c r="FB26" s="87" t="str">
        <f aca="false">"$"&amp;FB$11&amp;"$"&amp;$B26</f>
        <v>$F$528</v>
      </c>
      <c r="FC26" s="87" t="str">
        <f aca="false">"$"&amp;FC$11&amp;"$"&amp;$B26</f>
        <v>$F$528</v>
      </c>
      <c r="FD26" s="87" t="str">
        <f aca="false">"$"&amp;FD$11&amp;"$"&amp;$B26</f>
        <v>$F$528</v>
      </c>
      <c r="FE26" s="87" t="str">
        <f aca="false">"$"&amp;FE$11&amp;"$"&amp;$B26</f>
        <v>$H$528</v>
      </c>
      <c r="FF26" s="87" t="str">
        <f aca="false">"$"&amp;FF$11&amp;"$"&amp;$B26</f>
        <v>$H$528</v>
      </c>
      <c r="FG26" s="87" t="str">
        <f aca="false">"$"&amp;FG$11&amp;"$"&amp;$B26</f>
        <v>$H$528</v>
      </c>
      <c r="FH26" s="87" t="str">
        <f aca="false">"$"&amp;FH$11&amp;"$"&amp;$B26</f>
        <v>$H$528</v>
      </c>
      <c r="FI26" s="87" t="str">
        <f aca="false">"$"&amp;FI$11&amp;"$"&amp;$B26</f>
        <v>$F$528</v>
      </c>
      <c r="FJ26" s="87" t="str">
        <f aca="false">"$"&amp;FJ$11&amp;"$"&amp;$B26</f>
        <v>$F$528</v>
      </c>
      <c r="FK26" s="87" t="str">
        <f aca="false">"$"&amp;FK$11&amp;"$"&amp;$B26</f>
        <v>$F$528</v>
      </c>
      <c r="FL26" s="87" t="str">
        <f aca="false">"$"&amp;FL$11&amp;"$"&amp;$B26</f>
        <v>$F$528</v>
      </c>
      <c r="FM26" s="87" t="str">
        <f aca="false">"$"&amp;FM$11&amp;"$"&amp;$B26</f>
        <v>$F$528</v>
      </c>
      <c r="FN26" s="87" t="str">
        <f aca="false">"$"&amp;FN$11&amp;"$"&amp;$B26</f>
        <v>$H$528</v>
      </c>
      <c r="FO26" s="87" t="str">
        <f aca="false">"$"&amp;FO$11&amp;"$"&amp;$B26</f>
        <v>$H$528</v>
      </c>
      <c r="FP26" s="87" t="str">
        <f aca="false">"$"&amp;FP$11&amp;"$"&amp;$B26</f>
        <v>$H$528</v>
      </c>
      <c r="FQ26" s="87" t="str">
        <f aca="false">"$"&amp;FQ$11&amp;"$"&amp;$B26</f>
        <v>$H$528</v>
      </c>
      <c r="FR26" s="87" t="str">
        <f aca="false">"$"&amp;FR$11&amp;"$"&amp;$B26</f>
        <v>$F$528</v>
      </c>
      <c r="FS26" s="87" t="str">
        <f aca="false">"$"&amp;FS$11&amp;"$"&amp;$B26</f>
        <v>$F$528</v>
      </c>
      <c r="FT26" s="87" t="str">
        <f aca="false">"$"&amp;FT$11&amp;"$"&amp;$B26</f>
        <v>$F$528</v>
      </c>
      <c r="FU26" s="87" t="str">
        <f aca="false">"$"&amp;FU$11&amp;"$"&amp;$B26</f>
        <v>$F$528</v>
      </c>
      <c r="FV26" s="87" t="str">
        <f aca="false">"$"&amp;FV$11&amp;"$"&amp;$B26</f>
        <v>$F$528</v>
      </c>
      <c r="FW26" s="87" t="str">
        <f aca="false">"$"&amp;FW$11&amp;"$"&amp;$B26</f>
        <v>$H$528</v>
      </c>
      <c r="FX26" s="87" t="str">
        <f aca="false">"$"&amp;FX$11&amp;"$"&amp;$B26</f>
        <v>$H$528</v>
      </c>
      <c r="FY26" s="87" t="str">
        <f aca="false">"$"&amp;FY$11&amp;"$"&amp;$B26</f>
        <v>$H$528</v>
      </c>
      <c r="FZ26" s="87" t="str">
        <f aca="false">"$"&amp;FZ$11&amp;"$"&amp;$B26</f>
        <v>$H$528</v>
      </c>
      <c r="GA26" s="87" t="str">
        <f aca="false">"$"&amp;GA$11&amp;"$"&amp;$B26</f>
        <v>$F$528</v>
      </c>
      <c r="GB26" s="87" t="str">
        <f aca="false">"$"&amp;GB$11&amp;"$"&amp;$B26</f>
        <v>$F$528</v>
      </c>
      <c r="GC26" s="87" t="str">
        <f aca="false">"$"&amp;GC$11&amp;"$"&amp;$B26</f>
        <v>$F$528</v>
      </c>
      <c r="GD26" s="87" t="str">
        <f aca="false">"$"&amp;GD$11&amp;"$"&amp;$B26</f>
        <v>$F$528</v>
      </c>
      <c r="GE26" s="87" t="str">
        <f aca="false">"$"&amp;GE$11&amp;"$"&amp;$B26</f>
        <v>$F$528</v>
      </c>
      <c r="GF26" s="87" t="str">
        <f aca="false">"$"&amp;GF$11&amp;"$"&amp;$B26</f>
        <v>$H$528</v>
      </c>
      <c r="GG26" s="87" t="str">
        <f aca="false">"$"&amp;GG$11&amp;"$"&amp;$B26</f>
        <v>$H$528</v>
      </c>
      <c r="GH26" s="87" t="str">
        <f aca="false">"$"&amp;GH$11&amp;"$"&amp;$B26</f>
        <v>$H$528</v>
      </c>
      <c r="GI26" s="87" t="str">
        <f aca="false">"$"&amp;GI$11&amp;"$"&amp;$B26</f>
        <v>$H$528</v>
      </c>
      <c r="GJ26" s="87" t="str">
        <f aca="false">"$"&amp;GJ$11&amp;"$"&amp;$B26</f>
        <v>$F$528</v>
      </c>
      <c r="GK26" s="87" t="str">
        <f aca="false">"$"&amp;GK$11&amp;"$"&amp;$B26</f>
        <v>$F$528</v>
      </c>
      <c r="GL26" s="87" t="str">
        <f aca="false">"$"&amp;GL$11&amp;"$"&amp;$B26</f>
        <v>$F$528</v>
      </c>
      <c r="GM26" s="87" t="str">
        <f aca="false">"$"&amp;GM$11&amp;"$"&amp;$B26</f>
        <v>$F$528</v>
      </c>
      <c r="GN26" s="87" t="str">
        <f aca="false">"$"&amp;GN$11&amp;"$"&amp;$B26</f>
        <v>$F$528</v>
      </c>
      <c r="GO26" s="87" t="str">
        <f aca="false">"$"&amp;GO$11&amp;"$"&amp;$B26</f>
        <v>$H$528</v>
      </c>
      <c r="GP26" s="87" t="str">
        <f aca="false">"$"&amp;GP$11&amp;"$"&amp;$B26</f>
        <v>$H$528</v>
      </c>
      <c r="GQ26" s="87" t="str">
        <f aca="false">"$"&amp;GQ$11&amp;"$"&amp;$B26</f>
        <v>$H$528</v>
      </c>
      <c r="GR26" s="87" t="str">
        <f aca="false">"$"&amp;GR$11&amp;"$"&amp;$B26</f>
        <v>$H$528</v>
      </c>
      <c r="GS26" s="87" t="str">
        <f aca="false">"$"&amp;GS$11&amp;"$"&amp;$B26</f>
        <v>$F$528</v>
      </c>
      <c r="GT26" s="87" t="str">
        <f aca="false">"$"&amp;GT$11&amp;"$"&amp;$B26</f>
        <v>$F$528</v>
      </c>
      <c r="GU26" s="87" t="str">
        <f aca="false">"$"&amp;GU$11&amp;"$"&amp;$B26</f>
        <v>$F$528</v>
      </c>
      <c r="GV26" s="87" t="str">
        <f aca="false">"$"&amp;GV$11&amp;"$"&amp;$B26</f>
        <v>$F$528</v>
      </c>
      <c r="GW26" s="87" t="str">
        <f aca="false">"$"&amp;GW$11&amp;"$"&amp;$B26</f>
        <v>$F$528</v>
      </c>
      <c r="GX26" s="87" t="str">
        <f aca="false">"$"&amp;GX$11&amp;"$"&amp;$B26</f>
        <v>$H$528</v>
      </c>
      <c r="GY26" s="87" t="str">
        <f aca="false">"$"&amp;GY$11&amp;"$"&amp;$B26</f>
        <v>$H$528</v>
      </c>
      <c r="GZ26" s="87" t="str">
        <f aca="false">"$"&amp;GZ$11&amp;"$"&amp;$B26</f>
        <v>$H$528</v>
      </c>
      <c r="HA26" s="87" t="str">
        <f aca="false">"$"&amp;HA$11&amp;"$"&amp;$B26</f>
        <v>$H$528</v>
      </c>
      <c r="HB26" s="87" t="str">
        <f aca="false">"$"&amp;HB$11&amp;"$"&amp;$B26</f>
        <v>$F$528</v>
      </c>
      <c r="HC26" s="87" t="str">
        <f aca="false">"$"&amp;HC$11&amp;"$"&amp;$B26</f>
        <v>$F$528</v>
      </c>
      <c r="HD26" s="87" t="str">
        <f aca="false">"$"&amp;HD$11&amp;"$"&amp;$B26</f>
        <v>$F$528</v>
      </c>
      <c r="HE26" s="87" t="str">
        <f aca="false">"$"&amp;HE$11&amp;"$"&amp;$B26</f>
        <v>$F$528</v>
      </c>
      <c r="HF26" s="87" t="str">
        <f aca="false">"$"&amp;HF$11&amp;"$"&amp;$B26</f>
        <v>$F$528</v>
      </c>
      <c r="HG26" s="87" t="str">
        <f aca="false">"$"&amp;HG$11&amp;"$"&amp;$B26</f>
        <v>$H$528</v>
      </c>
      <c r="HH26" s="87" t="str">
        <f aca="false">"$"&amp;HH$11&amp;"$"&amp;$B26</f>
        <v>$H$528</v>
      </c>
      <c r="HI26" s="87" t="str">
        <f aca="false">"$"&amp;HI$11&amp;"$"&amp;$B26</f>
        <v>$H$528</v>
      </c>
      <c r="HJ26" s="87" t="str">
        <f aca="false">"$"&amp;HJ$11&amp;"$"&amp;$B26</f>
        <v>$H$528</v>
      </c>
      <c r="HK26" s="87" t="str">
        <f aca="false">"$"&amp;HK$11&amp;"$"&amp;$B26</f>
        <v>$F$528</v>
      </c>
      <c r="HL26" s="87" t="str">
        <f aca="false">"$"&amp;HL$11&amp;"$"&amp;$B26</f>
        <v>$F$528</v>
      </c>
      <c r="HM26" s="87" t="str">
        <f aca="false">"$"&amp;HM$11&amp;"$"&amp;$B26</f>
        <v>$F$528</v>
      </c>
      <c r="HN26" s="87" t="str">
        <f aca="false">"$"&amp;HN$11&amp;"$"&amp;$B26</f>
        <v>$F$528</v>
      </c>
      <c r="HO26" s="87" t="str">
        <f aca="false">"$"&amp;HO$11&amp;"$"&amp;$B26</f>
        <v>$F$528</v>
      </c>
      <c r="HP26" s="87" t="str">
        <f aca="false">"$"&amp;HP$11&amp;"$"&amp;$B26</f>
        <v>$H$528</v>
      </c>
      <c r="HQ26" s="87" t="str">
        <f aca="false">"$"&amp;HQ$11&amp;"$"&amp;$B26</f>
        <v>$H$528</v>
      </c>
      <c r="HR26" s="87" t="str">
        <f aca="false">"$"&amp;HR$11&amp;"$"&amp;$B26</f>
        <v>$H$528</v>
      </c>
      <c r="HS26" s="87" t="str">
        <f aca="false">"$"&amp;HS$11&amp;"$"&amp;$B26</f>
        <v>$H$528</v>
      </c>
      <c r="HT26" s="87" t="str">
        <f aca="false">"$"&amp;HT$11&amp;"$"&amp;$B26</f>
        <v>$F$528</v>
      </c>
      <c r="HU26" s="87" t="str">
        <f aca="false">"$"&amp;HU$11&amp;"$"&amp;$B26</f>
        <v>$F$528</v>
      </c>
      <c r="HV26" s="87" t="str">
        <f aca="false">"$"&amp;HV$11&amp;"$"&amp;$B26</f>
        <v>$F$528</v>
      </c>
      <c r="HW26" s="87" t="str">
        <f aca="false">"$"&amp;HW$11&amp;"$"&amp;$B26</f>
        <v>$F$528</v>
      </c>
      <c r="HX26" s="87" t="str">
        <f aca="false">"$"&amp;HX$11&amp;"$"&amp;$B26</f>
        <v>$F$528</v>
      </c>
      <c r="HY26" s="87" t="str">
        <f aca="false">"$"&amp;HY$11&amp;"$"&amp;$B26</f>
        <v>$H$528</v>
      </c>
      <c r="HZ26" s="87" t="str">
        <f aca="false">"$"&amp;HZ$11&amp;"$"&amp;$B26</f>
        <v>$H$528</v>
      </c>
      <c r="IA26" s="87" t="str">
        <f aca="false">"$"&amp;IA$11&amp;"$"&amp;$B26</f>
        <v>$H$528</v>
      </c>
      <c r="IB26" s="87" t="str">
        <f aca="false">"$"&amp;IB$11&amp;"$"&amp;$B26</f>
        <v>$H$528</v>
      </c>
      <c r="IC26" s="87" t="str">
        <f aca="false">"$"&amp;IC$11&amp;"$"&amp;$B26</f>
        <v>$F$528</v>
      </c>
      <c r="ID26" s="87" t="str">
        <f aca="false">"$"&amp;ID$11&amp;"$"&amp;$B26</f>
        <v>$F$528</v>
      </c>
      <c r="IE26" s="87" t="str">
        <f aca="false">"$"&amp;IE$11&amp;"$"&amp;$B26</f>
        <v>$F$528</v>
      </c>
      <c r="IF26" s="87" t="str">
        <f aca="false">"$"&amp;IF$11&amp;"$"&amp;$B26</f>
        <v>$F$528</v>
      </c>
      <c r="IG26" s="87" t="str">
        <f aca="false">"$"&amp;IG$11&amp;"$"&amp;$B26</f>
        <v>$F$528</v>
      </c>
      <c r="IH26" s="87" t="str">
        <f aca="false">"$"&amp;IH$11&amp;"$"&amp;$B26</f>
        <v>$H$528</v>
      </c>
      <c r="II26" s="87" t="str">
        <f aca="false">"$"&amp;II$11&amp;"$"&amp;$B26</f>
        <v>$H$528</v>
      </c>
      <c r="IJ26" s="87" t="str">
        <f aca="false">"$"&amp;IJ$11&amp;"$"&amp;$B26</f>
        <v>$H$528</v>
      </c>
      <c r="IK26" s="87" t="str">
        <f aca="false">"$"&amp;IK$11&amp;"$"&amp;$B26</f>
        <v>$H$528</v>
      </c>
      <c r="IL26" s="87" t="str">
        <f aca="false">"$"&amp;IL$11&amp;"$"&amp;$B26</f>
        <v>$F$528</v>
      </c>
      <c r="IM26" s="87" t="str">
        <f aca="false">"$"&amp;IM$11&amp;"$"&amp;$B26</f>
        <v>$F$528</v>
      </c>
      <c r="IN26" s="87" t="str">
        <f aca="false">"$"&amp;IN$11&amp;"$"&amp;$B26</f>
        <v>$F$528</v>
      </c>
      <c r="IO26" s="87" t="str">
        <f aca="false">"$"&amp;IO$11&amp;"$"&amp;$B26</f>
        <v>$F$528</v>
      </c>
      <c r="IP26" s="87" t="str">
        <f aca="false">"$"&amp;IP$11&amp;"$"&amp;$B26</f>
        <v>$F$528</v>
      </c>
      <c r="IQ26" s="87" t="str">
        <f aca="false">"$"&amp;IQ$11&amp;"$"&amp;$B26</f>
        <v>$H$528</v>
      </c>
      <c r="IR26" s="87" t="str">
        <f aca="false">"$"&amp;IR$11&amp;"$"&amp;$B26</f>
        <v>$H$528</v>
      </c>
      <c r="IS26" s="87" t="str">
        <f aca="false">"$"&amp;IS$11&amp;"$"&amp;$B26</f>
        <v>$H$528</v>
      </c>
      <c r="IT26" s="87" t="str">
        <f aca="false">"$"&amp;IT$11&amp;"$"&amp;$B26</f>
        <v>$H$528</v>
      </c>
      <c r="IU26" s="87" t="str">
        <f aca="false">"$"&amp;IU$11&amp;"$"&amp;$B26</f>
        <v>$F$528</v>
      </c>
      <c r="IV26" s="87" t="str">
        <f aca="false">"$"&amp;IV$11&amp;"$"&amp;$B26</f>
        <v>$F$528</v>
      </c>
      <c r="IW26" s="87" t="str">
        <f aca="false">"$"&amp;IW$11&amp;"$"&amp;$B26</f>
        <v>$F$528</v>
      </c>
      <c r="IX26" s="87" t="str">
        <f aca="false">"$"&amp;IX$11&amp;"$"&amp;$B26</f>
        <v>$F$528</v>
      </c>
      <c r="IY26" s="87" t="str">
        <f aca="false">"$"&amp;IY$11&amp;"$"&amp;$B26</f>
        <v>$F$528</v>
      </c>
      <c r="IZ26" s="87" t="str">
        <f aca="false">"$"&amp;IZ$11&amp;"$"&amp;$B26</f>
        <v>$H$528</v>
      </c>
      <c r="JA26" s="87" t="str">
        <f aca="false">"$"&amp;JA$11&amp;"$"&amp;$B26</f>
        <v>$H$528</v>
      </c>
      <c r="JB26" s="87" t="str">
        <f aca="false">"$"&amp;JB$11&amp;"$"&amp;$B26</f>
        <v>$H$528</v>
      </c>
      <c r="JC26" s="87" t="str">
        <f aca="false">"$"&amp;JC$11&amp;"$"&amp;$B26</f>
        <v>$H$528</v>
      </c>
    </row>
    <row r="27" customFormat="false" ht="12.75" hidden="true" customHeight="false" outlineLevel="0" collapsed="false">
      <c r="A27" s="87" t="s">
        <v>616</v>
      </c>
      <c r="B27" s="0" t="n">
        <v>408</v>
      </c>
      <c r="C27" s="87" t="str">
        <f aca="false">"$"&amp;C$11&amp;"$"&amp;$B27</f>
        <v>$F$408</v>
      </c>
      <c r="D27" s="87" t="str">
        <f aca="false">"$"&amp;D$11&amp;"$"&amp;$B27</f>
        <v>$F$408</v>
      </c>
      <c r="E27" s="87" t="str">
        <f aca="false">"$"&amp;E$11&amp;"$"&amp;$B27</f>
        <v>$F$408</v>
      </c>
      <c r="F27" s="87" t="str">
        <f aca="false">"$"&amp;F$11&amp;"$"&amp;$B27</f>
        <v>$F$408</v>
      </c>
      <c r="G27" s="87" t="str">
        <f aca="false">"$"&amp;G$11&amp;"$"&amp;$B27</f>
        <v>$F$408</v>
      </c>
      <c r="H27" s="87" t="str">
        <f aca="false">"$"&amp;H$11&amp;"$"&amp;$B27</f>
        <v>$H$408</v>
      </c>
      <c r="I27" s="87" t="str">
        <f aca="false">"$"&amp;I$11&amp;"$"&amp;$B27</f>
        <v>$H$408</v>
      </c>
      <c r="J27" s="87" t="str">
        <f aca="false">"$"&amp;J$11&amp;"$"&amp;$B27</f>
        <v>$H$408</v>
      </c>
      <c r="K27" s="87" t="str">
        <f aca="false">"$"&amp;K$11&amp;"$"&amp;$B27</f>
        <v>$H$408</v>
      </c>
      <c r="L27" s="87" t="str">
        <f aca="false">"$"&amp;L$11&amp;"$"&amp;$B27</f>
        <v>$F$408</v>
      </c>
      <c r="M27" s="87" t="str">
        <f aca="false">"$"&amp;M$11&amp;"$"&amp;$B27</f>
        <v>$F$408</v>
      </c>
      <c r="N27" s="87" t="str">
        <f aca="false">"$"&amp;N$11&amp;"$"&amp;$B27</f>
        <v>$F$408</v>
      </c>
      <c r="O27" s="87" t="str">
        <f aca="false">"$"&amp;O$11&amp;"$"&amp;$B27</f>
        <v>$F$408</v>
      </c>
      <c r="P27" s="87" t="str">
        <f aca="false">"$"&amp;P$11&amp;"$"&amp;$B27</f>
        <v>$F$408</v>
      </c>
      <c r="Q27" s="87" t="str">
        <f aca="false">"$"&amp;Q$11&amp;"$"&amp;$B27</f>
        <v>$H$408</v>
      </c>
      <c r="R27" s="87" t="str">
        <f aca="false">"$"&amp;R$11&amp;"$"&amp;$B27</f>
        <v>$H$408</v>
      </c>
      <c r="S27" s="87" t="str">
        <f aca="false">"$"&amp;S$11&amp;"$"&amp;$B27</f>
        <v>$H$408</v>
      </c>
      <c r="T27" s="87" t="str">
        <f aca="false">"$"&amp;T$11&amp;"$"&amp;$B27</f>
        <v>$H$408</v>
      </c>
      <c r="U27" s="87" t="str">
        <f aca="false">"$"&amp;U$11&amp;"$"&amp;$B27</f>
        <v>$F$408</v>
      </c>
      <c r="V27" s="87" t="str">
        <f aca="false">"$"&amp;V$11&amp;"$"&amp;$B27</f>
        <v>$F$408</v>
      </c>
      <c r="W27" s="87" t="str">
        <f aca="false">"$"&amp;W$11&amp;"$"&amp;$B27</f>
        <v>$F$408</v>
      </c>
      <c r="X27" s="87" t="str">
        <f aca="false">"$"&amp;X$11&amp;"$"&amp;$B27</f>
        <v>$F$408</v>
      </c>
      <c r="Y27" s="87" t="str">
        <f aca="false">"$"&amp;Y$11&amp;"$"&amp;$B27</f>
        <v>$F$408</v>
      </c>
      <c r="Z27" s="87" t="str">
        <f aca="false">"$"&amp;Z$11&amp;"$"&amp;$B27</f>
        <v>$H$408</v>
      </c>
      <c r="AA27" s="87" t="str">
        <f aca="false">"$"&amp;AA$11&amp;"$"&amp;$B27</f>
        <v>$H$408</v>
      </c>
      <c r="AB27" s="87" t="str">
        <f aca="false">"$"&amp;AB$11&amp;"$"&amp;$B27</f>
        <v>$H$408</v>
      </c>
      <c r="AC27" s="87" t="str">
        <f aca="false">"$"&amp;AC$11&amp;"$"&amp;$B27</f>
        <v>$H$408</v>
      </c>
      <c r="AD27" s="87" t="str">
        <f aca="false">"$"&amp;AD$11&amp;"$"&amp;$B27</f>
        <v>$F$408</v>
      </c>
      <c r="AE27" s="87" t="str">
        <f aca="false">"$"&amp;AE$11&amp;"$"&amp;$B27</f>
        <v>$F$408</v>
      </c>
      <c r="AF27" s="87" t="str">
        <f aca="false">"$"&amp;AF$11&amp;"$"&amp;$B27</f>
        <v>$F$408</v>
      </c>
      <c r="AG27" s="87" t="str">
        <f aca="false">"$"&amp;AG$11&amp;"$"&amp;$B27</f>
        <v>$F$408</v>
      </c>
      <c r="AH27" s="87" t="str">
        <f aca="false">"$"&amp;AH$11&amp;"$"&amp;$B27</f>
        <v>$F$408</v>
      </c>
      <c r="AI27" s="87" t="str">
        <f aca="false">"$"&amp;AI$11&amp;"$"&amp;$B27</f>
        <v>$H$408</v>
      </c>
      <c r="AJ27" s="87" t="str">
        <f aca="false">"$"&amp;AJ$11&amp;"$"&amp;$B27</f>
        <v>$H$408</v>
      </c>
      <c r="AK27" s="87" t="str">
        <f aca="false">"$"&amp;AK$11&amp;"$"&amp;$B27</f>
        <v>$H$408</v>
      </c>
      <c r="AL27" s="87" t="str">
        <f aca="false">"$"&amp;AL$11&amp;"$"&amp;$B27</f>
        <v>$H$408</v>
      </c>
      <c r="AM27" s="87" t="str">
        <f aca="false">"$"&amp;AM$11&amp;"$"&amp;$B27</f>
        <v>$F$408</v>
      </c>
      <c r="AN27" s="87" t="str">
        <f aca="false">"$"&amp;AN$11&amp;"$"&amp;$B27</f>
        <v>$F$408</v>
      </c>
      <c r="AO27" s="87" t="str">
        <f aca="false">"$"&amp;AO$11&amp;"$"&amp;$B27</f>
        <v>$F$408</v>
      </c>
      <c r="AP27" s="87" t="str">
        <f aca="false">"$"&amp;AP$11&amp;"$"&amp;$B27</f>
        <v>$F$408</v>
      </c>
      <c r="AQ27" s="87" t="str">
        <f aca="false">"$"&amp;AQ$11&amp;"$"&amp;$B27</f>
        <v>$F$408</v>
      </c>
      <c r="AR27" s="87" t="str">
        <f aca="false">"$"&amp;AR$11&amp;"$"&amp;$B27</f>
        <v>$H$408</v>
      </c>
      <c r="AS27" s="87" t="str">
        <f aca="false">"$"&amp;AS$11&amp;"$"&amp;$B27</f>
        <v>$H$408</v>
      </c>
      <c r="AT27" s="87" t="str">
        <f aca="false">"$"&amp;AT$11&amp;"$"&amp;$B27</f>
        <v>$H$408</v>
      </c>
      <c r="AU27" s="87" t="str">
        <f aca="false">"$"&amp;AU$11&amp;"$"&amp;$B27</f>
        <v>$H$408</v>
      </c>
      <c r="AV27" s="87" t="str">
        <f aca="false">"$"&amp;AV$11&amp;"$"&amp;$B27</f>
        <v>$F$408</v>
      </c>
      <c r="AW27" s="87" t="str">
        <f aca="false">"$"&amp;AW$11&amp;"$"&amp;$B27</f>
        <v>$F$408</v>
      </c>
      <c r="AX27" s="87" t="str">
        <f aca="false">"$"&amp;AX$11&amp;"$"&amp;$B27</f>
        <v>$F$408</v>
      </c>
      <c r="AY27" s="87" t="str">
        <f aca="false">"$"&amp;AY$11&amp;"$"&amp;$B27</f>
        <v>$F$408</v>
      </c>
      <c r="AZ27" s="87" t="str">
        <f aca="false">"$"&amp;AZ$11&amp;"$"&amp;$B27</f>
        <v>$F$408</v>
      </c>
      <c r="BA27" s="87" t="str">
        <f aca="false">"$"&amp;BA$11&amp;"$"&amp;$B27</f>
        <v>$H$408</v>
      </c>
      <c r="BB27" s="87" t="str">
        <f aca="false">"$"&amp;BB$11&amp;"$"&amp;$B27</f>
        <v>$H$408</v>
      </c>
      <c r="BC27" s="87" t="str">
        <f aca="false">"$"&amp;BC$11&amp;"$"&amp;$B27</f>
        <v>$H$408</v>
      </c>
      <c r="BD27" s="87" t="str">
        <f aca="false">"$"&amp;BD$11&amp;"$"&amp;$B27</f>
        <v>$H$408</v>
      </c>
      <c r="BE27" s="87" t="str">
        <f aca="false">"$"&amp;BE$11&amp;"$"&amp;$B27</f>
        <v>$F$408</v>
      </c>
      <c r="BF27" s="87" t="str">
        <f aca="false">"$"&amp;BF$11&amp;"$"&amp;$B27</f>
        <v>$F$408</v>
      </c>
      <c r="BG27" s="87" t="str">
        <f aca="false">"$"&amp;BG$11&amp;"$"&amp;$B27</f>
        <v>$F$408</v>
      </c>
      <c r="BH27" s="87" t="str">
        <f aca="false">"$"&amp;BH$11&amp;"$"&amp;$B27</f>
        <v>$F$408</v>
      </c>
      <c r="BI27" s="87" t="str">
        <f aca="false">"$"&amp;BI$11&amp;"$"&amp;$B27</f>
        <v>$F$408</v>
      </c>
      <c r="BJ27" s="87" t="str">
        <f aca="false">"$"&amp;BJ$11&amp;"$"&amp;$B27</f>
        <v>$H$408</v>
      </c>
      <c r="BK27" s="87" t="str">
        <f aca="false">"$"&amp;BK$11&amp;"$"&amp;$B27</f>
        <v>$H$408</v>
      </c>
      <c r="BL27" s="87" t="str">
        <f aca="false">"$"&amp;BL$11&amp;"$"&amp;$B27</f>
        <v>$H$408</v>
      </c>
      <c r="BM27" s="87" t="str">
        <f aca="false">"$"&amp;BM$11&amp;"$"&amp;$B27</f>
        <v>$H$408</v>
      </c>
      <c r="BN27" s="87" t="str">
        <f aca="false">"$"&amp;BN$11&amp;"$"&amp;$B27</f>
        <v>$F$408</v>
      </c>
      <c r="BO27" s="87" t="str">
        <f aca="false">"$"&amp;BO$11&amp;"$"&amp;$B27</f>
        <v>$F$408</v>
      </c>
      <c r="BP27" s="87" t="str">
        <f aca="false">"$"&amp;BP$11&amp;"$"&amp;$B27</f>
        <v>$F$408</v>
      </c>
      <c r="BQ27" s="87" t="str">
        <f aca="false">"$"&amp;BQ$11&amp;"$"&amp;$B27</f>
        <v>$F$408</v>
      </c>
      <c r="BR27" s="87" t="str">
        <f aca="false">"$"&amp;BR$11&amp;"$"&amp;$B27</f>
        <v>$F$408</v>
      </c>
      <c r="BS27" s="87" t="str">
        <f aca="false">"$"&amp;BS$11&amp;"$"&amp;$B27</f>
        <v>$H$408</v>
      </c>
      <c r="BT27" s="87" t="str">
        <f aca="false">"$"&amp;BT$11&amp;"$"&amp;$B27</f>
        <v>$H$408</v>
      </c>
      <c r="BU27" s="87" t="str">
        <f aca="false">"$"&amp;BU$11&amp;"$"&amp;$B27</f>
        <v>$H$408</v>
      </c>
      <c r="BV27" s="87" t="str">
        <f aca="false">"$"&amp;BV$11&amp;"$"&amp;$B27</f>
        <v>$H$408</v>
      </c>
      <c r="BW27" s="87" t="str">
        <f aca="false">"$"&amp;BW$11&amp;"$"&amp;$B27</f>
        <v>$F$408</v>
      </c>
      <c r="BX27" s="87" t="str">
        <f aca="false">"$"&amp;BX$11&amp;"$"&amp;$B27</f>
        <v>$F$408</v>
      </c>
      <c r="BY27" s="87" t="str">
        <f aca="false">"$"&amp;BY$11&amp;"$"&amp;$B27</f>
        <v>$F$408</v>
      </c>
      <c r="BZ27" s="87" t="str">
        <f aca="false">"$"&amp;BZ$11&amp;"$"&amp;$B27</f>
        <v>$F$408</v>
      </c>
      <c r="CA27" s="87" t="str">
        <f aca="false">"$"&amp;CA$11&amp;"$"&amp;$B27</f>
        <v>$F$408</v>
      </c>
      <c r="CB27" s="87" t="str">
        <f aca="false">"$"&amp;CB$11&amp;"$"&amp;$B27</f>
        <v>$H$408</v>
      </c>
      <c r="CC27" s="87" t="str">
        <f aca="false">"$"&amp;CC$11&amp;"$"&amp;$B27</f>
        <v>$H$408</v>
      </c>
      <c r="CD27" s="87" t="str">
        <f aca="false">"$"&amp;CD$11&amp;"$"&amp;$B27</f>
        <v>$H$408</v>
      </c>
      <c r="CE27" s="87" t="str">
        <f aca="false">"$"&amp;CE$11&amp;"$"&amp;$B27</f>
        <v>$H$408</v>
      </c>
      <c r="CF27" s="87" t="str">
        <f aca="false">"$"&amp;CF$11&amp;"$"&amp;$B27</f>
        <v>$F$408</v>
      </c>
      <c r="CG27" s="87" t="str">
        <f aca="false">"$"&amp;CG$11&amp;"$"&amp;$B27</f>
        <v>$F$408</v>
      </c>
      <c r="CH27" s="87" t="str">
        <f aca="false">"$"&amp;CH$11&amp;"$"&amp;$B27</f>
        <v>$F$408</v>
      </c>
      <c r="CI27" s="87" t="str">
        <f aca="false">"$"&amp;CI$11&amp;"$"&amp;$B27</f>
        <v>$F$408</v>
      </c>
      <c r="CJ27" s="87" t="str">
        <f aca="false">"$"&amp;CJ$11&amp;"$"&amp;$B27</f>
        <v>$F$408</v>
      </c>
      <c r="CK27" s="87" t="str">
        <f aca="false">"$"&amp;CK$11&amp;"$"&amp;$B27</f>
        <v>$H$408</v>
      </c>
      <c r="CL27" s="87" t="str">
        <f aca="false">"$"&amp;CL$11&amp;"$"&amp;$B27</f>
        <v>$H$408</v>
      </c>
      <c r="CM27" s="87" t="str">
        <f aca="false">"$"&amp;CM$11&amp;"$"&amp;$B27</f>
        <v>$H$408</v>
      </c>
      <c r="CN27" s="87" t="str">
        <f aca="false">"$"&amp;CN$11&amp;"$"&amp;$B27</f>
        <v>$H$408</v>
      </c>
      <c r="CO27" s="87" t="str">
        <f aca="false">"$"&amp;CO$11&amp;"$"&amp;$B27</f>
        <v>$F$408</v>
      </c>
      <c r="CP27" s="87" t="str">
        <f aca="false">"$"&amp;CP$11&amp;"$"&amp;$B27</f>
        <v>$F$408</v>
      </c>
      <c r="CQ27" s="87" t="str">
        <f aca="false">"$"&amp;CQ$11&amp;"$"&amp;$B27</f>
        <v>$F$408</v>
      </c>
      <c r="CR27" s="87" t="str">
        <f aca="false">"$"&amp;CR$11&amp;"$"&amp;$B27</f>
        <v>$F$408</v>
      </c>
      <c r="CS27" s="87" t="str">
        <f aca="false">"$"&amp;CS$11&amp;"$"&amp;$B27</f>
        <v>$F$408</v>
      </c>
      <c r="CT27" s="87" t="str">
        <f aca="false">"$"&amp;CT$11&amp;"$"&amp;$B27</f>
        <v>$H$408</v>
      </c>
      <c r="CU27" s="87" t="str">
        <f aca="false">"$"&amp;CU$11&amp;"$"&amp;$B27</f>
        <v>$H$408</v>
      </c>
      <c r="CV27" s="87" t="str">
        <f aca="false">"$"&amp;CV$11&amp;"$"&amp;$B27</f>
        <v>$H$408</v>
      </c>
      <c r="CW27" s="87" t="str">
        <f aca="false">"$"&amp;CW$11&amp;"$"&amp;$B27</f>
        <v>$H$408</v>
      </c>
      <c r="CX27" s="87" t="str">
        <f aca="false">"$"&amp;CX$11&amp;"$"&amp;$B27</f>
        <v>$F$408</v>
      </c>
      <c r="CY27" s="87" t="str">
        <f aca="false">"$"&amp;CY$11&amp;"$"&amp;$B27</f>
        <v>$F$408</v>
      </c>
      <c r="CZ27" s="87" t="str">
        <f aca="false">"$"&amp;CZ$11&amp;"$"&amp;$B27</f>
        <v>$F$408</v>
      </c>
      <c r="DA27" s="87" t="str">
        <f aca="false">"$"&amp;DA$11&amp;"$"&amp;$B27</f>
        <v>$F$408</v>
      </c>
      <c r="DB27" s="87" t="str">
        <f aca="false">"$"&amp;DB$11&amp;"$"&amp;$B27</f>
        <v>$F$408</v>
      </c>
      <c r="DC27" s="87" t="str">
        <f aca="false">"$"&amp;DC$11&amp;"$"&amp;$B27</f>
        <v>$H$408</v>
      </c>
      <c r="DD27" s="87" t="str">
        <f aca="false">"$"&amp;DD$11&amp;"$"&amp;$B27</f>
        <v>$H$408</v>
      </c>
      <c r="DE27" s="87" t="str">
        <f aca="false">"$"&amp;DE$11&amp;"$"&amp;$B27</f>
        <v>$H$408</v>
      </c>
      <c r="DF27" s="87" t="str">
        <f aca="false">"$"&amp;DF$11&amp;"$"&amp;$B27</f>
        <v>$H$408</v>
      </c>
      <c r="DG27" s="87" t="str">
        <f aca="false">"$"&amp;DG$11&amp;"$"&amp;$B27</f>
        <v>$F$408</v>
      </c>
      <c r="DH27" s="87" t="str">
        <f aca="false">"$"&amp;DH$11&amp;"$"&amp;$B27</f>
        <v>$F$408</v>
      </c>
      <c r="DI27" s="87" t="str">
        <f aca="false">"$"&amp;DI$11&amp;"$"&amp;$B27</f>
        <v>$F$408</v>
      </c>
      <c r="DJ27" s="87" t="str">
        <f aca="false">"$"&amp;DJ$11&amp;"$"&amp;$B27</f>
        <v>$F$408</v>
      </c>
      <c r="DK27" s="87" t="str">
        <f aca="false">"$"&amp;DK$11&amp;"$"&amp;$B27</f>
        <v>$F$408</v>
      </c>
      <c r="DL27" s="87" t="str">
        <f aca="false">"$"&amp;DL$11&amp;"$"&amp;$B27</f>
        <v>$H$408</v>
      </c>
      <c r="DM27" s="87" t="str">
        <f aca="false">"$"&amp;DM$11&amp;"$"&amp;$B27</f>
        <v>$H$408</v>
      </c>
      <c r="DN27" s="87" t="str">
        <f aca="false">"$"&amp;DN$11&amp;"$"&amp;$B27</f>
        <v>$H$408</v>
      </c>
      <c r="DO27" s="87" t="str">
        <f aca="false">"$"&amp;DO$11&amp;"$"&amp;$B27</f>
        <v>$H$408</v>
      </c>
      <c r="DP27" s="87" t="str">
        <f aca="false">"$"&amp;DP$11&amp;"$"&amp;$B27</f>
        <v>$F$408</v>
      </c>
      <c r="DQ27" s="87" t="str">
        <f aca="false">"$"&amp;DQ$11&amp;"$"&amp;$B27</f>
        <v>$F$408</v>
      </c>
      <c r="DR27" s="87" t="str">
        <f aca="false">"$"&amp;DR$11&amp;"$"&amp;$B27</f>
        <v>$F$408</v>
      </c>
      <c r="DS27" s="87" t="str">
        <f aca="false">"$"&amp;DS$11&amp;"$"&amp;$B27</f>
        <v>$F$408</v>
      </c>
      <c r="DT27" s="87" t="str">
        <f aca="false">"$"&amp;DT$11&amp;"$"&amp;$B27</f>
        <v>$F$408</v>
      </c>
      <c r="DU27" s="87" t="str">
        <f aca="false">"$"&amp;DU$11&amp;"$"&amp;$B27</f>
        <v>$H$408</v>
      </c>
      <c r="DV27" s="87" t="str">
        <f aca="false">"$"&amp;DV$11&amp;"$"&amp;$B27</f>
        <v>$H$408</v>
      </c>
      <c r="DW27" s="87" t="str">
        <f aca="false">"$"&amp;DW$11&amp;"$"&amp;$B27</f>
        <v>$H$408</v>
      </c>
      <c r="DX27" s="87" t="str">
        <f aca="false">"$"&amp;DX$11&amp;"$"&amp;$B27</f>
        <v>$H$408</v>
      </c>
      <c r="DY27" s="87" t="str">
        <f aca="false">"$"&amp;DY$11&amp;"$"&amp;$B27</f>
        <v>$F$408</v>
      </c>
      <c r="DZ27" s="87" t="str">
        <f aca="false">"$"&amp;DZ$11&amp;"$"&amp;$B27</f>
        <v>$F$408</v>
      </c>
      <c r="EA27" s="87" t="str">
        <f aca="false">"$"&amp;EA$11&amp;"$"&amp;$B27</f>
        <v>$F$408</v>
      </c>
      <c r="EB27" s="87" t="str">
        <f aca="false">"$"&amp;EB$11&amp;"$"&amp;$B27</f>
        <v>$F$408</v>
      </c>
      <c r="EC27" s="87" t="str">
        <f aca="false">"$"&amp;EC$11&amp;"$"&amp;$B27</f>
        <v>$F$408</v>
      </c>
      <c r="ED27" s="87" t="str">
        <f aca="false">"$"&amp;ED$11&amp;"$"&amp;$B27</f>
        <v>$H$408</v>
      </c>
      <c r="EE27" s="87" t="str">
        <f aca="false">"$"&amp;EE$11&amp;"$"&amp;$B27</f>
        <v>$H$408</v>
      </c>
      <c r="EF27" s="87" t="str">
        <f aca="false">"$"&amp;EF$11&amp;"$"&amp;$B27</f>
        <v>$H$408</v>
      </c>
      <c r="EG27" s="87" t="str">
        <f aca="false">"$"&amp;EG$11&amp;"$"&amp;$B27</f>
        <v>$H$408</v>
      </c>
      <c r="EH27" s="87" t="str">
        <f aca="false">"$"&amp;EH$11&amp;"$"&amp;$B27</f>
        <v>$F$408</v>
      </c>
      <c r="EI27" s="87" t="str">
        <f aca="false">"$"&amp;EI$11&amp;"$"&amp;$B27</f>
        <v>$F$408</v>
      </c>
      <c r="EJ27" s="87" t="str">
        <f aca="false">"$"&amp;EJ$11&amp;"$"&amp;$B27</f>
        <v>$F$408</v>
      </c>
      <c r="EK27" s="87" t="str">
        <f aca="false">"$"&amp;EK$11&amp;"$"&amp;$B27</f>
        <v>$F$408</v>
      </c>
      <c r="EL27" s="87" t="str">
        <f aca="false">"$"&amp;EL$11&amp;"$"&amp;$B27</f>
        <v>$F$408</v>
      </c>
      <c r="EM27" s="87" t="str">
        <f aca="false">"$"&amp;EM$11&amp;"$"&amp;$B27</f>
        <v>$H$408</v>
      </c>
      <c r="EN27" s="87" t="str">
        <f aca="false">"$"&amp;EN$11&amp;"$"&amp;$B27</f>
        <v>$H$408</v>
      </c>
      <c r="EO27" s="87" t="str">
        <f aca="false">"$"&amp;EO$11&amp;"$"&amp;$B27</f>
        <v>$H$408</v>
      </c>
      <c r="EP27" s="87" t="str">
        <f aca="false">"$"&amp;EP$11&amp;"$"&amp;$B27</f>
        <v>$H$408</v>
      </c>
      <c r="EQ27" s="87" t="str">
        <f aca="false">"$"&amp;EQ$11&amp;"$"&amp;$B27</f>
        <v>$F$408</v>
      </c>
      <c r="ER27" s="87" t="str">
        <f aca="false">"$"&amp;ER$11&amp;"$"&amp;$B27</f>
        <v>$F$408</v>
      </c>
      <c r="ES27" s="87" t="str">
        <f aca="false">"$"&amp;ES$11&amp;"$"&amp;$B27</f>
        <v>$F$408</v>
      </c>
      <c r="ET27" s="87" t="str">
        <f aca="false">"$"&amp;ET$11&amp;"$"&amp;$B27</f>
        <v>$F$408</v>
      </c>
      <c r="EU27" s="87" t="str">
        <f aca="false">"$"&amp;EU$11&amp;"$"&amp;$B27</f>
        <v>$F$408</v>
      </c>
      <c r="EV27" s="87" t="str">
        <f aca="false">"$"&amp;EV$11&amp;"$"&amp;$B27</f>
        <v>$H$408</v>
      </c>
      <c r="EW27" s="87" t="str">
        <f aca="false">"$"&amp;EW$11&amp;"$"&amp;$B27</f>
        <v>$H$408</v>
      </c>
      <c r="EX27" s="87" t="str">
        <f aca="false">"$"&amp;EX$11&amp;"$"&amp;$B27</f>
        <v>$H$408</v>
      </c>
      <c r="EY27" s="87" t="str">
        <f aca="false">"$"&amp;EY$11&amp;"$"&amp;$B27</f>
        <v>$H$408</v>
      </c>
      <c r="EZ27" s="87" t="str">
        <f aca="false">"$"&amp;EZ$11&amp;"$"&amp;$B27</f>
        <v>$F$408</v>
      </c>
      <c r="FA27" s="87" t="str">
        <f aca="false">"$"&amp;FA$11&amp;"$"&amp;$B27</f>
        <v>$F$408</v>
      </c>
      <c r="FB27" s="87" t="str">
        <f aca="false">"$"&amp;FB$11&amp;"$"&amp;$B27</f>
        <v>$F$408</v>
      </c>
      <c r="FC27" s="87" t="str">
        <f aca="false">"$"&amp;FC$11&amp;"$"&amp;$B27</f>
        <v>$F$408</v>
      </c>
      <c r="FD27" s="87" t="str">
        <f aca="false">"$"&amp;FD$11&amp;"$"&amp;$B27</f>
        <v>$F$408</v>
      </c>
      <c r="FE27" s="87" t="str">
        <f aca="false">"$"&amp;FE$11&amp;"$"&amp;$B27</f>
        <v>$H$408</v>
      </c>
      <c r="FF27" s="87" t="str">
        <f aca="false">"$"&amp;FF$11&amp;"$"&amp;$B27</f>
        <v>$H$408</v>
      </c>
      <c r="FG27" s="87" t="str">
        <f aca="false">"$"&amp;FG$11&amp;"$"&amp;$B27</f>
        <v>$H$408</v>
      </c>
      <c r="FH27" s="87" t="str">
        <f aca="false">"$"&amp;FH$11&amp;"$"&amp;$B27</f>
        <v>$H$408</v>
      </c>
      <c r="FI27" s="87" t="str">
        <f aca="false">"$"&amp;FI$11&amp;"$"&amp;$B27</f>
        <v>$F$408</v>
      </c>
      <c r="FJ27" s="87" t="str">
        <f aca="false">"$"&amp;FJ$11&amp;"$"&amp;$B27</f>
        <v>$F$408</v>
      </c>
      <c r="FK27" s="87" t="str">
        <f aca="false">"$"&amp;FK$11&amp;"$"&amp;$B27</f>
        <v>$F$408</v>
      </c>
      <c r="FL27" s="87" t="str">
        <f aca="false">"$"&amp;FL$11&amp;"$"&amp;$B27</f>
        <v>$F$408</v>
      </c>
      <c r="FM27" s="87" t="str">
        <f aca="false">"$"&amp;FM$11&amp;"$"&amp;$B27</f>
        <v>$F$408</v>
      </c>
      <c r="FN27" s="87" t="str">
        <f aca="false">"$"&amp;FN$11&amp;"$"&amp;$B27</f>
        <v>$H$408</v>
      </c>
      <c r="FO27" s="87" t="str">
        <f aca="false">"$"&amp;FO$11&amp;"$"&amp;$B27</f>
        <v>$H$408</v>
      </c>
      <c r="FP27" s="87" t="str">
        <f aca="false">"$"&amp;FP$11&amp;"$"&amp;$B27</f>
        <v>$H$408</v>
      </c>
      <c r="FQ27" s="87" t="str">
        <f aca="false">"$"&amp;FQ$11&amp;"$"&amp;$B27</f>
        <v>$H$408</v>
      </c>
      <c r="FR27" s="87" t="str">
        <f aca="false">"$"&amp;FR$11&amp;"$"&amp;$B27</f>
        <v>$F$408</v>
      </c>
      <c r="FS27" s="87" t="str">
        <f aca="false">"$"&amp;FS$11&amp;"$"&amp;$B27</f>
        <v>$F$408</v>
      </c>
      <c r="FT27" s="87" t="str">
        <f aca="false">"$"&amp;FT$11&amp;"$"&amp;$B27</f>
        <v>$F$408</v>
      </c>
      <c r="FU27" s="87" t="str">
        <f aca="false">"$"&amp;FU$11&amp;"$"&amp;$B27</f>
        <v>$F$408</v>
      </c>
      <c r="FV27" s="87" t="str">
        <f aca="false">"$"&amp;FV$11&amp;"$"&amp;$B27</f>
        <v>$F$408</v>
      </c>
      <c r="FW27" s="87" t="str">
        <f aca="false">"$"&amp;FW$11&amp;"$"&amp;$B27</f>
        <v>$H$408</v>
      </c>
      <c r="FX27" s="87" t="str">
        <f aca="false">"$"&amp;FX$11&amp;"$"&amp;$B27</f>
        <v>$H$408</v>
      </c>
      <c r="FY27" s="87" t="str">
        <f aca="false">"$"&amp;FY$11&amp;"$"&amp;$B27</f>
        <v>$H$408</v>
      </c>
      <c r="FZ27" s="87" t="str">
        <f aca="false">"$"&amp;FZ$11&amp;"$"&amp;$B27</f>
        <v>$H$408</v>
      </c>
      <c r="GA27" s="87" t="str">
        <f aca="false">"$"&amp;GA$11&amp;"$"&amp;$B27</f>
        <v>$F$408</v>
      </c>
      <c r="GB27" s="87" t="str">
        <f aca="false">"$"&amp;GB$11&amp;"$"&amp;$B27</f>
        <v>$F$408</v>
      </c>
      <c r="GC27" s="87" t="str">
        <f aca="false">"$"&amp;GC$11&amp;"$"&amp;$B27</f>
        <v>$F$408</v>
      </c>
      <c r="GD27" s="87" t="str">
        <f aca="false">"$"&amp;GD$11&amp;"$"&amp;$B27</f>
        <v>$F$408</v>
      </c>
      <c r="GE27" s="87" t="str">
        <f aca="false">"$"&amp;GE$11&amp;"$"&amp;$B27</f>
        <v>$F$408</v>
      </c>
      <c r="GF27" s="87" t="str">
        <f aca="false">"$"&amp;GF$11&amp;"$"&amp;$B27</f>
        <v>$H$408</v>
      </c>
      <c r="GG27" s="87" t="str">
        <f aca="false">"$"&amp;GG$11&amp;"$"&amp;$B27</f>
        <v>$H$408</v>
      </c>
      <c r="GH27" s="87" t="str">
        <f aca="false">"$"&amp;GH$11&amp;"$"&amp;$B27</f>
        <v>$H$408</v>
      </c>
      <c r="GI27" s="87" t="str">
        <f aca="false">"$"&amp;GI$11&amp;"$"&amp;$B27</f>
        <v>$H$408</v>
      </c>
      <c r="GJ27" s="87" t="str">
        <f aca="false">"$"&amp;GJ$11&amp;"$"&amp;$B27</f>
        <v>$F$408</v>
      </c>
      <c r="GK27" s="87" t="str">
        <f aca="false">"$"&amp;GK$11&amp;"$"&amp;$B27</f>
        <v>$F$408</v>
      </c>
      <c r="GL27" s="87" t="str">
        <f aca="false">"$"&amp;GL$11&amp;"$"&amp;$B27</f>
        <v>$F$408</v>
      </c>
      <c r="GM27" s="87" t="str">
        <f aca="false">"$"&amp;GM$11&amp;"$"&amp;$B27</f>
        <v>$F$408</v>
      </c>
      <c r="GN27" s="87" t="str">
        <f aca="false">"$"&amp;GN$11&amp;"$"&amp;$B27</f>
        <v>$F$408</v>
      </c>
      <c r="GO27" s="87" t="str">
        <f aca="false">"$"&amp;GO$11&amp;"$"&amp;$B27</f>
        <v>$H$408</v>
      </c>
      <c r="GP27" s="87" t="str">
        <f aca="false">"$"&amp;GP$11&amp;"$"&amp;$B27</f>
        <v>$H$408</v>
      </c>
      <c r="GQ27" s="87" t="str">
        <f aca="false">"$"&amp;GQ$11&amp;"$"&amp;$B27</f>
        <v>$H$408</v>
      </c>
      <c r="GR27" s="87" t="str">
        <f aca="false">"$"&amp;GR$11&amp;"$"&amp;$B27</f>
        <v>$H$408</v>
      </c>
      <c r="GS27" s="87" t="str">
        <f aca="false">"$"&amp;GS$11&amp;"$"&amp;$B27</f>
        <v>$F$408</v>
      </c>
      <c r="GT27" s="87" t="str">
        <f aca="false">"$"&amp;GT$11&amp;"$"&amp;$B27</f>
        <v>$F$408</v>
      </c>
      <c r="GU27" s="87" t="str">
        <f aca="false">"$"&amp;GU$11&amp;"$"&amp;$B27</f>
        <v>$F$408</v>
      </c>
      <c r="GV27" s="87" t="str">
        <f aca="false">"$"&amp;GV$11&amp;"$"&amp;$B27</f>
        <v>$F$408</v>
      </c>
      <c r="GW27" s="87" t="str">
        <f aca="false">"$"&amp;GW$11&amp;"$"&amp;$B27</f>
        <v>$F$408</v>
      </c>
      <c r="GX27" s="87" t="str">
        <f aca="false">"$"&amp;GX$11&amp;"$"&amp;$B27</f>
        <v>$H$408</v>
      </c>
      <c r="GY27" s="87" t="str">
        <f aca="false">"$"&amp;GY$11&amp;"$"&amp;$B27</f>
        <v>$H$408</v>
      </c>
      <c r="GZ27" s="87" t="str">
        <f aca="false">"$"&amp;GZ$11&amp;"$"&amp;$B27</f>
        <v>$H$408</v>
      </c>
      <c r="HA27" s="87" t="str">
        <f aca="false">"$"&amp;HA$11&amp;"$"&amp;$B27</f>
        <v>$H$408</v>
      </c>
      <c r="HB27" s="87" t="str">
        <f aca="false">"$"&amp;HB$11&amp;"$"&amp;$B27</f>
        <v>$F$408</v>
      </c>
      <c r="HC27" s="87" t="str">
        <f aca="false">"$"&amp;HC$11&amp;"$"&amp;$B27</f>
        <v>$F$408</v>
      </c>
      <c r="HD27" s="87" t="str">
        <f aca="false">"$"&amp;HD$11&amp;"$"&amp;$B27</f>
        <v>$F$408</v>
      </c>
      <c r="HE27" s="87" t="str">
        <f aca="false">"$"&amp;HE$11&amp;"$"&amp;$B27</f>
        <v>$F$408</v>
      </c>
      <c r="HF27" s="87" t="str">
        <f aca="false">"$"&amp;HF$11&amp;"$"&amp;$B27</f>
        <v>$F$408</v>
      </c>
      <c r="HG27" s="87" t="str">
        <f aca="false">"$"&amp;HG$11&amp;"$"&amp;$B27</f>
        <v>$H$408</v>
      </c>
      <c r="HH27" s="87" t="str">
        <f aca="false">"$"&amp;HH$11&amp;"$"&amp;$B27</f>
        <v>$H$408</v>
      </c>
      <c r="HI27" s="87" t="str">
        <f aca="false">"$"&amp;HI$11&amp;"$"&amp;$B27</f>
        <v>$H$408</v>
      </c>
      <c r="HJ27" s="87" t="str">
        <f aca="false">"$"&amp;HJ$11&amp;"$"&amp;$B27</f>
        <v>$H$408</v>
      </c>
      <c r="HK27" s="87" t="str">
        <f aca="false">"$"&amp;HK$11&amp;"$"&amp;$B27</f>
        <v>$F$408</v>
      </c>
      <c r="HL27" s="87" t="str">
        <f aca="false">"$"&amp;HL$11&amp;"$"&amp;$B27</f>
        <v>$F$408</v>
      </c>
      <c r="HM27" s="87" t="str">
        <f aca="false">"$"&amp;HM$11&amp;"$"&amp;$B27</f>
        <v>$F$408</v>
      </c>
      <c r="HN27" s="87" t="str">
        <f aca="false">"$"&amp;HN$11&amp;"$"&amp;$B27</f>
        <v>$F$408</v>
      </c>
      <c r="HO27" s="87" t="str">
        <f aca="false">"$"&amp;HO$11&amp;"$"&amp;$B27</f>
        <v>$F$408</v>
      </c>
      <c r="HP27" s="87" t="str">
        <f aca="false">"$"&amp;HP$11&amp;"$"&amp;$B27</f>
        <v>$H$408</v>
      </c>
      <c r="HQ27" s="87" t="str">
        <f aca="false">"$"&amp;HQ$11&amp;"$"&amp;$B27</f>
        <v>$H$408</v>
      </c>
      <c r="HR27" s="87" t="str">
        <f aca="false">"$"&amp;HR$11&amp;"$"&amp;$B27</f>
        <v>$H$408</v>
      </c>
      <c r="HS27" s="87" t="str">
        <f aca="false">"$"&amp;HS$11&amp;"$"&amp;$B27</f>
        <v>$H$408</v>
      </c>
      <c r="HT27" s="87" t="str">
        <f aca="false">"$"&amp;HT$11&amp;"$"&amp;$B27</f>
        <v>$F$408</v>
      </c>
      <c r="HU27" s="87" t="str">
        <f aca="false">"$"&amp;HU$11&amp;"$"&amp;$B27</f>
        <v>$F$408</v>
      </c>
      <c r="HV27" s="87" t="str">
        <f aca="false">"$"&amp;HV$11&amp;"$"&amp;$B27</f>
        <v>$F$408</v>
      </c>
      <c r="HW27" s="87" t="str">
        <f aca="false">"$"&amp;HW$11&amp;"$"&amp;$B27</f>
        <v>$F$408</v>
      </c>
      <c r="HX27" s="87" t="str">
        <f aca="false">"$"&amp;HX$11&amp;"$"&amp;$B27</f>
        <v>$F$408</v>
      </c>
      <c r="HY27" s="87" t="str">
        <f aca="false">"$"&amp;HY$11&amp;"$"&amp;$B27</f>
        <v>$H$408</v>
      </c>
      <c r="HZ27" s="87" t="str">
        <f aca="false">"$"&amp;HZ$11&amp;"$"&amp;$B27</f>
        <v>$H$408</v>
      </c>
      <c r="IA27" s="87" t="str">
        <f aca="false">"$"&amp;IA$11&amp;"$"&amp;$B27</f>
        <v>$H$408</v>
      </c>
      <c r="IB27" s="87" t="str">
        <f aca="false">"$"&amp;IB$11&amp;"$"&amp;$B27</f>
        <v>$H$408</v>
      </c>
      <c r="IC27" s="87" t="str">
        <f aca="false">"$"&amp;IC$11&amp;"$"&amp;$B27</f>
        <v>$F$408</v>
      </c>
      <c r="ID27" s="87" t="str">
        <f aca="false">"$"&amp;ID$11&amp;"$"&amp;$B27</f>
        <v>$F$408</v>
      </c>
      <c r="IE27" s="87" t="str">
        <f aca="false">"$"&amp;IE$11&amp;"$"&amp;$B27</f>
        <v>$F$408</v>
      </c>
      <c r="IF27" s="87" t="str">
        <f aca="false">"$"&amp;IF$11&amp;"$"&amp;$B27</f>
        <v>$F$408</v>
      </c>
      <c r="IG27" s="87" t="str">
        <f aca="false">"$"&amp;IG$11&amp;"$"&amp;$B27</f>
        <v>$F$408</v>
      </c>
      <c r="IH27" s="87" t="str">
        <f aca="false">"$"&amp;IH$11&amp;"$"&amp;$B27</f>
        <v>$H$408</v>
      </c>
      <c r="II27" s="87" t="str">
        <f aca="false">"$"&amp;II$11&amp;"$"&amp;$B27</f>
        <v>$H$408</v>
      </c>
      <c r="IJ27" s="87" t="str">
        <f aca="false">"$"&amp;IJ$11&amp;"$"&amp;$B27</f>
        <v>$H$408</v>
      </c>
      <c r="IK27" s="87" t="str">
        <f aca="false">"$"&amp;IK$11&amp;"$"&amp;$B27</f>
        <v>$H$408</v>
      </c>
      <c r="IL27" s="87" t="str">
        <f aca="false">"$"&amp;IL$11&amp;"$"&amp;$B27</f>
        <v>$F$408</v>
      </c>
      <c r="IM27" s="87" t="str">
        <f aca="false">"$"&amp;IM$11&amp;"$"&amp;$B27</f>
        <v>$F$408</v>
      </c>
      <c r="IN27" s="87" t="str">
        <f aca="false">"$"&amp;IN$11&amp;"$"&amp;$B27</f>
        <v>$F$408</v>
      </c>
      <c r="IO27" s="87" t="str">
        <f aca="false">"$"&amp;IO$11&amp;"$"&amp;$B27</f>
        <v>$F$408</v>
      </c>
      <c r="IP27" s="87" t="str">
        <f aca="false">"$"&amp;IP$11&amp;"$"&amp;$B27</f>
        <v>$F$408</v>
      </c>
      <c r="IQ27" s="87" t="str">
        <f aca="false">"$"&amp;IQ$11&amp;"$"&amp;$B27</f>
        <v>$H$408</v>
      </c>
      <c r="IR27" s="87" t="str">
        <f aca="false">"$"&amp;IR$11&amp;"$"&amp;$B27</f>
        <v>$H$408</v>
      </c>
      <c r="IS27" s="87" t="str">
        <f aca="false">"$"&amp;IS$11&amp;"$"&amp;$B27</f>
        <v>$H$408</v>
      </c>
      <c r="IT27" s="87" t="str">
        <f aca="false">"$"&amp;IT$11&amp;"$"&amp;$B27</f>
        <v>$H$408</v>
      </c>
      <c r="IU27" s="87" t="str">
        <f aca="false">"$"&amp;IU$11&amp;"$"&amp;$B27</f>
        <v>$F$408</v>
      </c>
      <c r="IV27" s="87" t="str">
        <f aca="false">"$"&amp;IV$11&amp;"$"&amp;$B27</f>
        <v>$F$408</v>
      </c>
      <c r="IW27" s="87" t="str">
        <f aca="false">"$"&amp;IW$11&amp;"$"&amp;$B27</f>
        <v>$F$408</v>
      </c>
      <c r="IX27" s="87" t="str">
        <f aca="false">"$"&amp;IX$11&amp;"$"&amp;$B27</f>
        <v>$F$408</v>
      </c>
      <c r="IY27" s="87" t="str">
        <f aca="false">"$"&amp;IY$11&amp;"$"&amp;$B27</f>
        <v>$F$408</v>
      </c>
      <c r="IZ27" s="87" t="str">
        <f aca="false">"$"&amp;IZ$11&amp;"$"&amp;$B27</f>
        <v>$H$408</v>
      </c>
      <c r="JA27" s="87" t="str">
        <f aca="false">"$"&amp;JA$11&amp;"$"&amp;$B27</f>
        <v>$H$408</v>
      </c>
      <c r="JB27" s="87" t="str">
        <f aca="false">"$"&amp;JB$11&amp;"$"&amp;$B27</f>
        <v>$H$408</v>
      </c>
      <c r="JC27" s="87" t="str">
        <f aca="false">"$"&amp;JC$11&amp;"$"&amp;$B27</f>
        <v>$H$408</v>
      </c>
    </row>
    <row r="28" customFormat="false" ht="12.75" hidden="true" customHeight="false" outlineLevel="0" collapsed="false"/>
    <row r="29" customFormat="false" ht="12.75" hidden="true" customHeight="false" outlineLevel="0" collapsed="false"/>
    <row r="30" customFormat="false" ht="12.75" hidden="true" customHeight="false" outlineLevel="0" collapsed="false">
      <c r="A30" s="87" t="s">
        <v>617</v>
      </c>
    </row>
    <row r="31" customFormat="false" ht="12.75" hidden="true" customHeight="false" outlineLevel="0" collapsed="false">
      <c r="A31" s="87" t="s">
        <v>605</v>
      </c>
      <c r="C31" s="0" t="str">
        <f aca="false">"="&amp;C$10&amp;C15</f>
        <v>='P:\396 AAHPA\11539601 State Port &amp; Harbor Benefits\IMPLAN Multipliers\[AEB 2013 Output Multipliers.xls]Output Multipliers'!$F$407</v>
      </c>
      <c r="D31" s="0" t="str">
        <f aca="false">"="&amp;D$10&amp;D15</f>
        <v>='P:\396 AAHPA\11539601 State Port &amp; Harbor Benefits\IMPLAN Multipliers\[AEB 2013 Employment Multipliers.xls]Employment Multipliers'!$F$407</v>
      </c>
      <c r="E31" s="0" t="str">
        <f aca="false">"="&amp;E$10&amp;E15</f>
        <v>='P:\396 AAHPA\11539601 State Port &amp; Harbor Benefits\IMPLAN Multipliers\[AEB 2013 Total Value Added Multipliers.xls]Total Value Added Multipliers'!$F$407</v>
      </c>
      <c r="F31" s="0" t="str">
        <f aca="false">"="&amp;F$10&amp;F15</f>
        <v>='P:\396 AAHPA\11539601 State Port &amp; Harbor Benefits\IMPLAN Multipliers\[AEB 2013 Labor Income Multipliers.xls]Labor Income Multipliers'!$F$407</v>
      </c>
      <c r="G31" s="0" t="str">
        <f aca="false">"="&amp;G$10&amp;G15</f>
        <v>='P:\396 AAHPA\11539601 State Port &amp; Harbor Benefits\IMPLAN Multipliers\[AEB 2013 Tax on Production and Imports Multipliers.xls]Tax on Production and Imports M'!$F$407</v>
      </c>
      <c r="H31" s="0" t="str">
        <f aca="false">"="&amp;H$10&amp;H15</f>
        <v>='P:\396 AAHPA\11539601 State Port &amp; Harbor Benefits\IMPLAN Multipliers\[AEB 2013 Employment Multipliers.xls]Employment Multipliers'!$H$407</v>
      </c>
      <c r="I31" s="0" t="str">
        <f aca="false">"="&amp;I$10&amp;I15</f>
        <v>='P:\396 AAHPA\11539601 State Port &amp; Harbor Benefits\IMPLAN Multipliers\[AEB 2013 Total Value Added Multipliers.xls]Total Value Added Multipliers'!$H$407</v>
      </c>
      <c r="J31" s="0" t="str">
        <f aca="false">"="&amp;J$10&amp;J15</f>
        <v>='P:\396 AAHPA\11539601 State Port &amp; Harbor Benefits\IMPLAN Multipliers\[AEB 2013 Labor Income Multipliers.xls]Labor Income Multipliers'!$H$407</v>
      </c>
      <c r="K31" s="0" t="str">
        <f aca="false">"="&amp;K$10&amp;K15</f>
        <v>='P:\396 AAHPA\11539601 State Port &amp; Harbor Benefits\IMPLAN Multipliers\[AEB 2013 Tax on Production and Imports Multipliers.xls]Tax on Production and Imports M'!$H$407</v>
      </c>
      <c r="L31" s="0" t="str">
        <f aca="false">"="&amp;L$10&amp;L15</f>
        <v>='P:\396 AAHPA\11539601 State Port &amp; Harbor Benefits\IMPLAN Multipliers\[AWCA 2013 Output Multipliers.xls]Output Multipliers'!$F$407</v>
      </c>
      <c r="M31" s="0" t="str">
        <f aca="false">"="&amp;M$10&amp;M15</f>
        <v>='P:\396 AAHPA\11539601 State Port &amp; Harbor Benefits\IMPLAN Multipliers\[AWCA 2013 Employment Multipliers.xls]Employment Multipliers'!$F$407</v>
      </c>
      <c r="N31" s="0" t="str">
        <f aca="false">"="&amp;N$10&amp;N15</f>
        <v>='P:\396 AAHPA\11539601 State Port &amp; Harbor Benefits\IMPLAN Multipliers\[AWCA 2013 Total Value Added Multipliers.xls]Total Value Added Multipliers'!$F$407</v>
      </c>
      <c r="O31" s="0" t="str">
        <f aca="false">"="&amp;O$10&amp;O15</f>
        <v>='P:\396 AAHPA\11539601 State Port &amp; Harbor Benefits\IMPLAN Multipliers\[AWCA 2013 Labor Income Multipliers.xls]Labor Income Multipliers'!$F$407</v>
      </c>
      <c r="P31" s="0" t="str">
        <f aca="false">"="&amp;P$10&amp;P15</f>
        <v>='P:\396 AAHPA\11539601 State Port &amp; Harbor Benefits\IMPLAN Multipliers\[AWCA 2013 Tax on Production and Imports Multipliers.xls]Tax on Production and Imports M'!$F$407</v>
      </c>
      <c r="Q31" s="0" t="str">
        <f aca="false">"="&amp;Q$10&amp;Q15</f>
        <v>='P:\396 AAHPA\11539601 State Port &amp; Harbor Benefits\IMPLAN Multipliers\[AWCA 2013 Employment Multipliers.xls]Employment Multipliers'!$H$407</v>
      </c>
      <c r="R31" s="0" t="str">
        <f aca="false">"="&amp;R$10&amp;R15</f>
        <v>='P:\396 AAHPA\11539601 State Port &amp; Harbor Benefits\IMPLAN Multipliers\[AWCA 2013 Total Value Added Multipliers.xls]Total Value Added Multipliers'!$H$407</v>
      </c>
      <c r="S31" s="0" t="str">
        <f aca="false">"="&amp;S$10&amp;S15</f>
        <v>='P:\396 AAHPA\11539601 State Port &amp; Harbor Benefits\IMPLAN Multipliers\[AWCA 2013 Labor Income Multipliers.xls]Labor Income Multipliers'!$H$407</v>
      </c>
      <c r="T31" s="0" t="str">
        <f aca="false">"="&amp;T$10&amp;T15</f>
        <v>='P:\396 AAHPA\11539601 State Port &amp; Harbor Benefits\IMPLAN Multipliers\[AWCA 2013 Tax on Production and Imports Multipliers.xls]Tax on Production and Imports M'!$H$407</v>
      </c>
      <c r="U31" s="0" t="str">
        <f aca="false">"="&amp;U$10&amp;U15</f>
        <v>='P:\396 AAHPA\11539601 State Port &amp; Harbor Benefits\IMPLAN Multipliers\[MOA 2013 Output Multipliers.xls]Output Multipliers'!$F$407</v>
      </c>
      <c r="V31" s="0" t="str">
        <f aca="false">"="&amp;V$10&amp;V15</f>
        <v>='P:\396 AAHPA\11539601 State Port &amp; Harbor Benefits\IMPLAN Multipliers\[MOA 2013 Employment Multipliers.xls]Employment Multipliers'!$F$407</v>
      </c>
      <c r="W31" s="0" t="str">
        <f aca="false">"="&amp;W$10&amp;W15</f>
        <v>='P:\396 AAHPA\11539601 State Port &amp; Harbor Benefits\IMPLAN Multipliers\[MOA 2013 Total Value Added Multipliers.xls]Total Value Added Multipliers'!$F$407</v>
      </c>
      <c r="X31" s="0" t="str">
        <f aca="false">"="&amp;X$10&amp;X15</f>
        <v>='P:\396 AAHPA\11539601 State Port &amp; Harbor Benefits\IMPLAN Multipliers\[MOA 2013 Labor Income Multipliers.xls]Labor Income Multipliers'!$F$407</v>
      </c>
      <c r="Y31" s="0" t="str">
        <f aca="false">"="&amp;Y$10&amp;Y15</f>
        <v>='P:\396 AAHPA\11539601 State Port &amp; Harbor Benefits\IMPLAN Multipliers\[MOA 2013 Tax on Production and Imports Multipliers.xls]Tax on Production and Imports M'!$F$407</v>
      </c>
      <c r="Z31" s="0" t="str">
        <f aca="false">"="&amp;Z$10&amp;Z15</f>
        <v>='P:\396 AAHPA\11539601 State Port &amp; Harbor Benefits\IMPLAN Multipliers\[MOA 2013 Employment Multipliers.xls]Employment Multipliers'!$H$407</v>
      </c>
      <c r="AA31" s="0" t="str">
        <f aca="false">"="&amp;AA$10&amp;AA15</f>
        <v>='P:\396 AAHPA\11539601 State Port &amp; Harbor Benefits\IMPLAN Multipliers\[MOA 2013 Total Value Added Multipliers.xls]Total Value Added Multipliers'!$H$407</v>
      </c>
      <c r="AB31" s="0" t="str">
        <f aca="false">"="&amp;AB$10&amp;AB15</f>
        <v>='P:\396 AAHPA\11539601 State Port &amp; Harbor Benefits\IMPLAN Multipliers\[MOA 2013 Labor Income Multipliers.xls]Labor Income Multipliers'!$H$407</v>
      </c>
      <c r="AC31" s="0" t="str">
        <f aca="false">"="&amp;AC$10&amp;AC15</f>
        <v>='P:\396 AAHPA\11539601 State Port &amp; Harbor Benefits\IMPLAN Multipliers\[MOA 2013 Tax on Production and Imports Multipliers.xls]Tax on Production and Imports M'!$H$407</v>
      </c>
      <c r="AD31" s="0" t="str">
        <f aca="false">"="&amp;AD$10&amp;AD15</f>
        <v>='P:\396 AAHPA\11539601 State Port &amp; Harbor Benefits\IMPLAN Multipliers\[Bethel 2013 Output Multipliers.xls]Output Multipliers'!$F$407</v>
      </c>
      <c r="AE31" s="0" t="str">
        <f aca="false">"="&amp;AE$10&amp;AE15</f>
        <v>='P:\396 AAHPA\11539601 State Port &amp; Harbor Benefits\IMPLAN Multipliers\[Bethel 2013 Employment Multipliers.xls]Employment Multipliers'!$F$407</v>
      </c>
      <c r="AF31" s="0" t="str">
        <f aca="false">"="&amp;AF$10&amp;AF15</f>
        <v>='P:\396 AAHPA\11539601 State Port &amp; Harbor Benefits\IMPLAN Multipliers\[Bethel 2013 Total Value Added Multipliers.xls]Total Value Added Multipliers'!$F$407</v>
      </c>
      <c r="AG31" s="0" t="str">
        <f aca="false">"="&amp;AG$10&amp;AG15</f>
        <v>='P:\396 AAHPA\11539601 State Port &amp; Harbor Benefits\IMPLAN Multipliers\[Bethel 2013 Labor Income Multipliers.xls]Labor Income Multipliers'!$F$407</v>
      </c>
      <c r="AH31" s="0" t="str">
        <f aca="false">"="&amp;AH$10&amp;AH15</f>
        <v>='P:\396 AAHPA\11539601 State Port &amp; Harbor Benefits\IMPLAN Multipliers\[Bethel 2013 Tax on Production and Imports Multipliers.xls]Tax on Production and Imports M'!$F$407</v>
      </c>
      <c r="AI31" s="0" t="str">
        <f aca="false">"="&amp;AI$10&amp;AI15</f>
        <v>='P:\396 AAHPA\11539601 State Port &amp; Harbor Benefits\IMPLAN Multipliers\[Bethel 2013 Employment Multipliers.xls]Employment Multipliers'!$H$407</v>
      </c>
      <c r="AJ31" s="0" t="str">
        <f aca="false">"="&amp;AJ$10&amp;AJ15</f>
        <v>='P:\396 AAHPA\11539601 State Port &amp; Harbor Benefits\IMPLAN Multipliers\[Bethel 2013 Total Value Added Multipliers.xls]Total Value Added Multipliers'!$H$407</v>
      </c>
      <c r="AK31" s="0" t="str">
        <f aca="false">"="&amp;AK$10&amp;AK15</f>
        <v>='P:\396 AAHPA\11539601 State Port &amp; Harbor Benefits\IMPLAN Multipliers\[Bethel 2013 Labor Income Multipliers.xls]Labor Income Multipliers'!$H$407</v>
      </c>
      <c r="AL31" s="0" t="str">
        <f aca="false">"="&amp;AL$10&amp;AL15</f>
        <v>='P:\396 AAHPA\11539601 State Port &amp; Harbor Benefits\IMPLAN Multipliers\[Bethel 2013 Tax on Production and Imports Multipliers.xls]Tax on Production and Imports M'!$H$407</v>
      </c>
      <c r="AM31" s="0" t="str">
        <f aca="false">"="&amp;AM$10&amp;AM15</f>
        <v>='P:\396 AAHPA\11539601 State Port &amp; Harbor Benefits\IMPLAN Multipliers\[BBB 2013 Output Multipliers.xls]Output Multipliers'!$F$407</v>
      </c>
      <c r="AN31" s="0" t="str">
        <f aca="false">"="&amp;AN$10&amp;AN15</f>
        <v>='P:\396 AAHPA\11539601 State Port &amp; Harbor Benefits\IMPLAN Multipliers\[BBB 2013 Employment Multipliers.xls]Employment Multipliers'!$F$407</v>
      </c>
      <c r="AO31" s="0" t="str">
        <f aca="false">"="&amp;AO$10&amp;AO15</f>
        <v>='P:\396 AAHPA\11539601 State Port &amp; Harbor Benefits\IMPLAN Multipliers\[BBB 2013 Total Value Added Multipliers.xls]Total Value Added Multipliers'!$F$407</v>
      </c>
      <c r="AP31" s="0" t="str">
        <f aca="false">"="&amp;AP$10&amp;AP15</f>
        <v>='P:\396 AAHPA\11539601 State Port &amp; Harbor Benefits\IMPLAN Multipliers\[BBB 2013 Labor Income Multipliers.xls]Labor Income Multipliers'!$F$407</v>
      </c>
      <c r="AQ31" s="0" t="str">
        <f aca="false">"="&amp;AQ$10&amp;AQ15</f>
        <v>='P:\396 AAHPA\11539601 State Port &amp; Harbor Benefits\IMPLAN Multipliers\[BBB 2013 Tax on Production and Imports Multipliers.xls]Tax on Production and Imports M'!$F$407</v>
      </c>
      <c r="AR31" s="0" t="str">
        <f aca="false">"="&amp;AR$10&amp;AR15</f>
        <v>='P:\396 AAHPA\11539601 State Port &amp; Harbor Benefits\IMPLAN Multipliers\[BBB 2013 Employment Multipliers.xls]Employment Multipliers'!$H$407</v>
      </c>
      <c r="AS31" s="0" t="str">
        <f aca="false">"="&amp;AS$10&amp;AS15</f>
        <v>='P:\396 AAHPA\11539601 State Port &amp; Harbor Benefits\IMPLAN Multipliers\[BBB 2013 Total Value Added Multipliers.xls]Total Value Added Multipliers'!$H$407</v>
      </c>
      <c r="AT31" s="0" t="str">
        <f aca="false">"="&amp;AT$10&amp;AT15</f>
        <v>='P:\396 AAHPA\11539601 State Port &amp; Harbor Benefits\IMPLAN Multipliers\[BBB 2013 Labor Income Multipliers.xls]Labor Income Multipliers'!$H$407</v>
      </c>
      <c r="AU31" s="0" t="str">
        <f aca="false">"="&amp;AU$10&amp;AU15</f>
        <v>='P:\396 AAHPA\11539601 State Port &amp; Harbor Benefits\IMPLAN Multipliers\[BBB 2013 Tax on Production and Imports Multipliers.xls]Tax on Production and Imports M'!$H$407</v>
      </c>
      <c r="AV31" s="0" t="str">
        <f aca="false">"="&amp;AV$10&amp;AV15</f>
        <v>='P:\396 AAHPA\11539601 State Port &amp; Harbor Benefits\IMPLAN Multipliers\[Denali 2013 Output Multipliers.xls]Output Multipliers'!$F$407</v>
      </c>
      <c r="AW31" s="0" t="str">
        <f aca="false">"="&amp;AW$10&amp;AW15</f>
        <v>='P:\396 AAHPA\11539601 State Port &amp; Harbor Benefits\IMPLAN Multipliers\[Denali 2013 Employment Multipliers.xls]Employment Multipliers'!$F$407</v>
      </c>
      <c r="AX31" s="0" t="str">
        <f aca="false">"="&amp;AX$10&amp;AX15</f>
        <v>='P:\396 AAHPA\11539601 State Port &amp; Harbor Benefits\IMPLAN Multipliers\[Denali 2013 Total Value Added Multipliers.xls]Total Value Added Multipliers'!$F$407</v>
      </c>
      <c r="AY31" s="0" t="str">
        <f aca="false">"="&amp;AY$10&amp;AY15</f>
        <v>='P:\396 AAHPA\11539601 State Port &amp; Harbor Benefits\IMPLAN Multipliers\[Denali 2013 Labor Income Multipliers.xls]Labor Income Multipliers'!$F$407</v>
      </c>
      <c r="AZ31" s="0" t="str">
        <f aca="false">"="&amp;AZ$10&amp;AZ15</f>
        <v>='P:\396 AAHPA\11539601 State Port &amp; Harbor Benefits\IMPLAN Multipliers\[Denali 2013 Tax on Production and Imports Multipliers.xls]Tax on Production and Imports M'!$F$407</v>
      </c>
      <c r="BA31" s="0" t="str">
        <f aca="false">"="&amp;BA$10&amp;BA15</f>
        <v>='P:\396 AAHPA\11539601 State Port &amp; Harbor Benefits\IMPLAN Multipliers\[Denali 2013 Employment Multipliers.xls]Employment Multipliers'!$H$407</v>
      </c>
      <c r="BB31" s="0" t="str">
        <f aca="false">"="&amp;BB$10&amp;BB15</f>
        <v>='P:\396 AAHPA\11539601 State Port &amp; Harbor Benefits\IMPLAN Multipliers\[Denali 2013 Total Value Added Multipliers.xls]Total Value Added Multipliers'!$H$407</v>
      </c>
      <c r="BC31" s="0" t="str">
        <f aca="false">"="&amp;BC$10&amp;BC15</f>
        <v>='P:\396 AAHPA\11539601 State Port &amp; Harbor Benefits\IMPLAN Multipliers\[Denali 2013 Labor Income Multipliers.xls]Labor Income Multipliers'!$H$407</v>
      </c>
      <c r="BD31" s="0" t="str">
        <f aca="false">"="&amp;BD$10&amp;BD15</f>
        <v>='P:\396 AAHPA\11539601 State Port &amp; Harbor Benefits\IMPLAN Multipliers\[Denali 2013 Tax on Production and Imports Multipliers.xls]Tax on Production and Imports M'!$H$407</v>
      </c>
      <c r="BE31" s="0" t="str">
        <f aca="false">"="&amp;BE$10&amp;BE15</f>
        <v>='P:\396 AAHPA\11539601 State Port &amp; Harbor Benefits\IMPLAN Multipliers\[Dillingham 2013 Output Multipliers.xls]Output Multipliers'!$F$407</v>
      </c>
      <c r="BF31" s="0" t="str">
        <f aca="false">"="&amp;BF$10&amp;BF15</f>
        <v>='P:\396 AAHPA\11539601 State Port &amp; Harbor Benefits\IMPLAN Multipliers\[Dillingham 2013 Employment Multipliers.xls]Employment Multipliers'!$F$407</v>
      </c>
      <c r="BG31" s="0" t="str">
        <f aca="false">"="&amp;BG$10&amp;BG15</f>
        <v>='P:\396 AAHPA\11539601 State Port &amp; Harbor Benefits\IMPLAN Multipliers\[Dillingham 2013 Total Value Added Multipliers.xls]Total Value Added Multipliers'!$F$407</v>
      </c>
      <c r="BH31" s="0" t="str">
        <f aca="false">"="&amp;BH$10&amp;BH15</f>
        <v>='P:\396 AAHPA\11539601 State Port &amp; Harbor Benefits\IMPLAN Multipliers\[Dillingham 2013 Labor Income Multipliers.xls]Labor Income Multipliers'!$F$407</v>
      </c>
      <c r="BI31" s="0" t="str">
        <f aca="false">"="&amp;BI$10&amp;BI15</f>
        <v>='P:\396 AAHPA\11539601 State Port &amp; Harbor Benefits\IMPLAN Multipliers\[Dillingham 2013 Tax on Production and Imports Multipliers.xls]Tax on Production and Imports M'!$F$407</v>
      </c>
      <c r="BJ31" s="0" t="str">
        <f aca="false">"="&amp;BJ$10&amp;BJ15</f>
        <v>='P:\396 AAHPA\11539601 State Port &amp; Harbor Benefits\IMPLAN Multipliers\[Dillingham 2013 Employment Multipliers.xls]Employment Multipliers'!$H$407</v>
      </c>
      <c r="BK31" s="0" t="str">
        <f aca="false">"="&amp;BK$10&amp;BK15</f>
        <v>='P:\396 AAHPA\11539601 State Port &amp; Harbor Benefits\IMPLAN Multipliers\[Dillingham 2013 Total Value Added Multipliers.xls]Total Value Added Multipliers'!$H$407</v>
      </c>
      <c r="BL31" s="0" t="str">
        <f aca="false">"="&amp;BL$10&amp;BL15</f>
        <v>='P:\396 AAHPA\11539601 State Port &amp; Harbor Benefits\IMPLAN Multipliers\[Dillingham 2013 Labor Income Multipliers.xls]Labor Income Multipliers'!$H$407</v>
      </c>
      <c r="BM31" s="0" t="str">
        <f aca="false">"="&amp;BM$10&amp;BM15</f>
        <v>='P:\396 AAHPA\11539601 State Port &amp; Harbor Benefits\IMPLAN Multipliers\[Dillingham 2013 Tax on Production and Imports Multipliers.xls]Tax on Production and Imports M'!$H$407</v>
      </c>
      <c r="BN31" s="0" t="str">
        <f aca="false">"="&amp;BN$10&amp;BN15</f>
        <v>='P:\396 AAHPA\11539601 State Port &amp; Harbor Benefits\IMPLAN Multipliers\[FNSB 2013 Output Multipliers.xls]Output Multipliers'!$F$407</v>
      </c>
      <c r="BO31" s="0" t="str">
        <f aca="false">"="&amp;BO$10&amp;BO15</f>
        <v>='P:\396 AAHPA\11539601 State Port &amp; Harbor Benefits\IMPLAN Multipliers\[FNSB 2013 Employment Multipliers.xls]Employment Multipliers'!$F$407</v>
      </c>
      <c r="BP31" s="0" t="str">
        <f aca="false">"="&amp;BP$10&amp;BP15</f>
        <v>='P:\396 AAHPA\11539601 State Port &amp; Harbor Benefits\IMPLAN Multipliers\[FNSB 2013 Total Value Added Multipliers.xls]Total Value Added Multipliers'!$F$407</v>
      </c>
      <c r="BQ31" s="0" t="str">
        <f aca="false">"="&amp;BQ$10&amp;BQ15</f>
        <v>='P:\396 AAHPA\11539601 State Port &amp; Harbor Benefits\IMPLAN Multipliers\[FNSB 2013 Labor Income Multipliers.xls]Labor Income Multipliers'!$F$407</v>
      </c>
      <c r="BR31" s="0" t="str">
        <f aca="false">"="&amp;BR$10&amp;BR15</f>
        <v>='P:\396 AAHPA\11539601 State Port &amp; Harbor Benefits\IMPLAN Multipliers\[FNSB 2013 Tax on Production and Imports Multipliers.xls]Tax on Production and Imports M'!$F$407</v>
      </c>
      <c r="BS31" s="0" t="str">
        <f aca="false">"="&amp;BS$10&amp;BS15</f>
        <v>='P:\396 AAHPA\11539601 State Port &amp; Harbor Benefits\IMPLAN Multipliers\[FNSB 2013 Employment Multipliers.xls]Employment Multipliers'!$H$407</v>
      </c>
      <c r="BT31" s="0" t="str">
        <f aca="false">"="&amp;BT$10&amp;BT15</f>
        <v>='P:\396 AAHPA\11539601 State Port &amp; Harbor Benefits\IMPLAN Multipliers\[FNSB 2013 Total Value Added Multipliers.xls]Total Value Added Multipliers'!$H$407</v>
      </c>
      <c r="BU31" s="0" t="str">
        <f aca="false">"="&amp;BU$10&amp;BU15</f>
        <v>='P:\396 AAHPA\11539601 State Port &amp; Harbor Benefits\IMPLAN Multipliers\[FNSB 2013 Labor Income Multipliers.xls]Labor Income Multipliers'!$H$407</v>
      </c>
      <c r="BV31" s="0" t="str">
        <f aca="false">"="&amp;BV$10&amp;BV15</f>
        <v>='P:\396 AAHPA\11539601 State Port &amp; Harbor Benefits\IMPLAN Multipliers\[FNSB 2013 Tax on Production and Imports Multipliers.xls]Tax on Production and Imports M'!$H$407</v>
      </c>
      <c r="BW31" s="0" t="str">
        <f aca="false">"="&amp;BW$10&amp;BW15</f>
        <v>='P:\396 AAHPA\11539601 State Port &amp; Harbor Benefits\IMPLAN Multipliers\[Haines 2013 Output Multipliers.xls]Output Multipliers'!$F$407</v>
      </c>
      <c r="BX31" s="0" t="str">
        <f aca="false">"="&amp;BX$10&amp;BX15</f>
        <v>='P:\396 AAHPA\11539601 State Port &amp; Harbor Benefits\IMPLAN Multipliers\[Haines 2013 Employment Multipliers.xls]Employment Multipliers'!$F$407</v>
      </c>
      <c r="BY31" s="0" t="str">
        <f aca="false">"="&amp;BY$10&amp;BY15</f>
        <v>='P:\396 AAHPA\11539601 State Port &amp; Harbor Benefits\IMPLAN Multipliers\[Haines 2013 Total Value Added Multipliers.xls]Total Value Added Multipliers'!$F$407</v>
      </c>
      <c r="BZ31" s="0" t="str">
        <f aca="false">"="&amp;BZ$10&amp;BZ15</f>
        <v>='P:\396 AAHPA\11539601 State Port &amp; Harbor Benefits\IMPLAN Multipliers\[Haines 2013 Labor Income Multipliers.xls]Labor Income Multipliers'!$F$407</v>
      </c>
      <c r="CA31" s="0" t="str">
        <f aca="false">"="&amp;CA$10&amp;CA15</f>
        <v>='P:\396 AAHPA\11539601 State Port &amp; Harbor Benefits\IMPLAN Multipliers\[Haines 2013 Tax on Production and Imports Multipliers.xls]Tax on Production and Imports M'!$F$407</v>
      </c>
      <c r="CB31" s="0" t="str">
        <f aca="false">"="&amp;CB$10&amp;CB15</f>
        <v>='P:\396 AAHPA\11539601 State Port &amp; Harbor Benefits\IMPLAN Multipliers\[Haines 2013 Employment Multipliers.xls]Employment Multipliers'!$H$407</v>
      </c>
      <c r="CC31" s="0" t="str">
        <f aca="false">"="&amp;CC$10&amp;CC15</f>
        <v>='P:\396 AAHPA\11539601 State Port &amp; Harbor Benefits\IMPLAN Multipliers\[Haines 2013 Total Value Added Multipliers.xls]Total Value Added Multipliers'!$H$407</v>
      </c>
      <c r="CD31" s="0" t="str">
        <f aca="false">"="&amp;CD$10&amp;CD15</f>
        <v>='P:\396 AAHPA\11539601 State Port &amp; Harbor Benefits\IMPLAN Multipliers\[Haines 2013 Labor Income Multipliers.xls]Labor Income Multipliers'!$H$407</v>
      </c>
      <c r="CE31" s="0" t="str">
        <f aca="false">"="&amp;CE$10&amp;CE15</f>
        <v>='P:\396 AAHPA\11539601 State Port &amp; Harbor Benefits\IMPLAN Multipliers\[Haines 2013 Tax on Production and Imports Multipliers.xls]Tax on Production and Imports M'!$H$407</v>
      </c>
      <c r="CF31" s="0" t="str">
        <f aca="false">"="&amp;CF$10&amp;CF15</f>
        <v>='P:\396 AAHPA\11539601 State Port &amp; Harbor Benefits\IMPLAN Multipliers\[Hoonah Angoon 2013 Output Multipliers.xls]Output Multipliers'!$F$407</v>
      </c>
      <c r="CG31" s="0" t="str">
        <f aca="false">"="&amp;CG$10&amp;CG15</f>
        <v>='P:\396 AAHPA\11539601 State Port &amp; Harbor Benefits\IMPLAN Multipliers\[Hoonah Angoon 2013 Employment Multipliers.xls]Employment Multipliers'!$F$407</v>
      </c>
      <c r="CH31" s="0" t="str">
        <f aca="false">"="&amp;CH$10&amp;CH15</f>
        <v>='P:\396 AAHPA\11539601 State Port &amp; Harbor Benefits\IMPLAN Multipliers\[Hoonah Angoon 2013 Total Value Added Multipliers.xls]Total Value Added Multipliers'!$F$407</v>
      </c>
      <c r="CI31" s="0" t="str">
        <f aca="false">"="&amp;CI$10&amp;CI15</f>
        <v>='P:\396 AAHPA\11539601 State Port &amp; Harbor Benefits\IMPLAN Multipliers\[Hoonah Angoon 2013 Labor Income Multipliers.xls]Labor Income Multipliers'!$F$407</v>
      </c>
      <c r="CJ31" s="0" t="str">
        <f aca="false">"="&amp;CJ$10&amp;CJ15</f>
        <v>='P:\396 AAHPA\11539601 State Port &amp; Harbor Benefits\IMPLAN Multipliers\[Hoonah Angoon 2013 Tax on Production and Imports Multipliers.xls]Tax on Production and Imports M'!$F$407</v>
      </c>
      <c r="CK31" s="0" t="str">
        <f aca="false">"="&amp;CK$10&amp;CK15</f>
        <v>='P:\396 AAHPA\11539601 State Port &amp; Harbor Benefits\IMPLAN Multipliers\[Hoonah Angoon 2013 Employment Multipliers.xls]Employment Multipliers'!$H$407</v>
      </c>
      <c r="CL31" s="0" t="str">
        <f aca="false">"="&amp;CL$10&amp;CL15</f>
        <v>='P:\396 AAHPA\11539601 State Port &amp; Harbor Benefits\IMPLAN Multipliers\[Hoonah Angoon 2013 Total Value Added Multipliers.xls]Total Value Added Multipliers'!$H$407</v>
      </c>
      <c r="CM31" s="0" t="str">
        <f aca="false">"="&amp;CM$10&amp;CM15</f>
        <v>='P:\396 AAHPA\11539601 State Port &amp; Harbor Benefits\IMPLAN Multipliers\[Hoonah Angoon 2013 Labor Income Multipliers.xls]Labor Income Multipliers'!$H$407</v>
      </c>
      <c r="CN31" s="0" t="str">
        <f aca="false">"="&amp;CN$10&amp;CN15</f>
        <v>='P:\396 AAHPA\11539601 State Port &amp; Harbor Benefits\IMPLAN Multipliers\[Hoonah Angoon 2013 Tax on Production and Imports Multipliers.xls]Tax on Production and Imports M'!$H$407</v>
      </c>
      <c r="CO31" s="0" t="str">
        <f aca="false">"="&amp;CO$10&amp;CO15</f>
        <v>='P:\396 AAHPA\11539601 State Port &amp; Harbor Benefits\IMPLAN Multipliers\[Juneau 2013 Output Multipliers.xls]Output Multipliers'!$F$407</v>
      </c>
      <c r="CP31" s="0" t="str">
        <f aca="false">"="&amp;CP$10&amp;CP15</f>
        <v>='P:\396 AAHPA\11539601 State Port &amp; Harbor Benefits\IMPLAN Multipliers\[Juneau 2013 Employment Multipliers.xls]Employment Multipliers'!$F$407</v>
      </c>
      <c r="CQ31" s="0" t="str">
        <f aca="false">"="&amp;CQ$10&amp;CQ15</f>
        <v>='P:\396 AAHPA\11539601 State Port &amp; Harbor Benefits\IMPLAN Multipliers\[Juneau 2013 Total Value Added Multipliers.xls]Total Value Added Multipliers'!$F$407</v>
      </c>
      <c r="CR31" s="0" t="str">
        <f aca="false">"="&amp;CR$10&amp;CR15</f>
        <v>='P:\396 AAHPA\11539601 State Port &amp; Harbor Benefits\IMPLAN Multipliers\[Juneau 2013 Labor Income Multipliers.xls]Labor Income Multipliers'!$F$407</v>
      </c>
      <c r="CS31" s="0" t="str">
        <f aca="false">"="&amp;CS$10&amp;CS15</f>
        <v>='P:\396 AAHPA\11539601 State Port &amp; Harbor Benefits\IMPLAN Multipliers\[Juneau 2013 Tax on Production and Imports Multipliers.xls]Tax on Production and Imports M'!$F$407</v>
      </c>
      <c r="CT31" s="0" t="str">
        <f aca="false">"="&amp;CT$10&amp;CT15</f>
        <v>='P:\396 AAHPA\11539601 State Port &amp; Harbor Benefits\IMPLAN Multipliers\[Juneau 2013 Employment Multipliers.xls]Employment Multipliers'!$H$407</v>
      </c>
      <c r="CU31" s="0" t="str">
        <f aca="false">"="&amp;CU$10&amp;CU15</f>
        <v>='P:\396 AAHPA\11539601 State Port &amp; Harbor Benefits\IMPLAN Multipliers\[Juneau 2013 Total Value Added Multipliers.xls]Total Value Added Multipliers'!$H$407</v>
      </c>
      <c r="CV31" s="0" t="str">
        <f aca="false">"="&amp;CV$10&amp;CV15</f>
        <v>='P:\396 AAHPA\11539601 State Port &amp; Harbor Benefits\IMPLAN Multipliers\[Juneau 2013 Labor Income Multipliers.xls]Labor Income Multipliers'!$H$407</v>
      </c>
      <c r="CW31" s="0" t="str">
        <f aca="false">"="&amp;CW$10&amp;CW15</f>
        <v>='P:\396 AAHPA\11539601 State Port &amp; Harbor Benefits\IMPLAN Multipliers\[Juneau 2013 Tax on Production and Imports Multipliers.xls]Tax on Production and Imports M'!$H$407</v>
      </c>
      <c r="CX31" s="0" t="str">
        <f aca="false">"="&amp;CX$10&amp;CX15</f>
        <v>='P:\396 AAHPA\11539601 State Port &amp; Harbor Benefits\IMPLAN Multipliers\[KPB 2013 Output Multipliers.xls]Output Multipliers'!$F$407</v>
      </c>
      <c r="CY31" s="0" t="str">
        <f aca="false">"="&amp;CY$10&amp;CY15</f>
        <v>='P:\396 AAHPA\11539601 State Port &amp; Harbor Benefits\IMPLAN Multipliers\[KPB 2013 Employment Multipliers.xls]Employment Multipliers'!$F$407</v>
      </c>
      <c r="CZ31" s="0" t="str">
        <f aca="false">"="&amp;CZ$10&amp;CZ15</f>
        <v>='P:\396 AAHPA\11539601 State Port &amp; Harbor Benefits\IMPLAN Multipliers\[KPB 2013 Total Value Added Multipliers.xls]Total Value Added Multipliers'!$F$407</v>
      </c>
      <c r="DA31" s="0" t="str">
        <f aca="false">"="&amp;DA$10&amp;DA15</f>
        <v>='P:\396 AAHPA\11539601 State Port &amp; Harbor Benefits\IMPLAN Multipliers\[KPB 2013 Labor Income Multipliers.xls]Labor Income Multipliers'!$F$407</v>
      </c>
      <c r="DB31" s="0" t="str">
        <f aca="false">"="&amp;DB$10&amp;DB15</f>
        <v>='P:\396 AAHPA\11539601 State Port &amp; Harbor Benefits\IMPLAN Multipliers\[KPB 2013 Tax on Production and Imports Multipliers.xls]Tax on Production and Imports M'!$F$407</v>
      </c>
      <c r="DC31" s="0" t="str">
        <f aca="false">"="&amp;DC$10&amp;DC15</f>
        <v>='P:\396 AAHPA\11539601 State Port &amp; Harbor Benefits\IMPLAN Multipliers\[KPB 2013 Employment Multipliers.xls]Employment Multipliers'!$H$407</v>
      </c>
      <c r="DD31" s="0" t="str">
        <f aca="false">"="&amp;DD$10&amp;DD15</f>
        <v>='P:\396 AAHPA\11539601 State Port &amp; Harbor Benefits\IMPLAN Multipliers\[KPB 2013 Total Value Added Multipliers.xls]Total Value Added Multipliers'!$H$407</v>
      </c>
      <c r="DE31" s="0" t="str">
        <f aca="false">"="&amp;DE$10&amp;DE15</f>
        <v>='P:\396 AAHPA\11539601 State Port &amp; Harbor Benefits\IMPLAN Multipliers\[KPB 2013 Labor Income Multipliers.xls]Labor Income Multipliers'!$H$407</v>
      </c>
      <c r="DF31" s="0" t="str">
        <f aca="false">"="&amp;DF$10&amp;DF15</f>
        <v>='P:\396 AAHPA\11539601 State Port &amp; Harbor Benefits\IMPLAN Multipliers\[KPB 2013 Tax on Production and Imports Multipliers.xls]Tax on Production and Imports M'!$H$407</v>
      </c>
      <c r="DG31" s="0" t="str">
        <f aca="false">"="&amp;DG$10&amp;DG15</f>
        <v>='P:\396 AAHPA\11539601 State Port &amp; Harbor Benefits\IMPLAN Multipliers\[Ketchikan 2013 Output Multipliers.xls]Output Multipliers'!$F$407</v>
      </c>
      <c r="DH31" s="0" t="str">
        <f aca="false">"="&amp;DH$10&amp;DH15</f>
        <v>='P:\396 AAHPA\11539601 State Port &amp; Harbor Benefits\IMPLAN Multipliers\[Ketchikan 2013 Employment Multipliers.xls]Employment Multipliers'!$F$407</v>
      </c>
      <c r="DI31" s="0" t="str">
        <f aca="false">"="&amp;DI$10&amp;DI15</f>
        <v>='P:\396 AAHPA\11539601 State Port &amp; Harbor Benefits\IMPLAN Multipliers\[Ketchikan 2013 Total Value Added Multipliers.xls]Total Value Added Multipliers'!$F$407</v>
      </c>
      <c r="DJ31" s="0" t="str">
        <f aca="false">"="&amp;DJ$10&amp;DJ15</f>
        <v>='P:\396 AAHPA\11539601 State Port &amp; Harbor Benefits\IMPLAN Multipliers\[Ketchikan 2013 Labor Income Multipliers.xls]Labor Income Multipliers'!$F$407</v>
      </c>
      <c r="DK31" s="0" t="str">
        <f aca="false">"="&amp;DK$10&amp;DK15</f>
        <v>='P:\396 AAHPA\11539601 State Port &amp; Harbor Benefits\IMPLAN Multipliers\[Ketchikan 2013 Tax on Production and Imports Multipliers.xls]Tax on Production and Imports M'!$F$407</v>
      </c>
      <c r="DL31" s="0" t="str">
        <f aca="false">"="&amp;DL$10&amp;DL15</f>
        <v>='P:\396 AAHPA\11539601 State Port &amp; Harbor Benefits\IMPLAN Multipliers\[Ketchikan 2013 Employment Multipliers.xls]Employment Multipliers'!$H$407</v>
      </c>
      <c r="DM31" s="0" t="str">
        <f aca="false">"="&amp;DM$10&amp;DM15</f>
        <v>='P:\396 AAHPA\11539601 State Port &amp; Harbor Benefits\IMPLAN Multipliers\[Ketchikan 2013 Total Value Added Multipliers.xls]Total Value Added Multipliers'!$H$407</v>
      </c>
      <c r="DN31" s="0" t="str">
        <f aca="false">"="&amp;DN$10&amp;DN15</f>
        <v>='P:\396 AAHPA\11539601 State Port &amp; Harbor Benefits\IMPLAN Multipliers\[Ketchikan 2013 Labor Income Multipliers.xls]Labor Income Multipliers'!$H$407</v>
      </c>
      <c r="DO31" s="0" t="str">
        <f aca="false">"="&amp;DO$10&amp;DO15</f>
        <v>='P:\396 AAHPA\11539601 State Port &amp; Harbor Benefits\IMPLAN Multipliers\[Ketchikan 2013 Tax on Production and Imports Multipliers.xls]Tax on Production and Imports M'!$H$407</v>
      </c>
      <c r="DP31" s="0" t="str">
        <f aca="false">"="&amp;DP$10&amp;DP15</f>
        <v>='P:\396 AAHPA\11539601 State Port &amp; Harbor Benefits\IMPLAN Multipliers\[Kodiak 2013 Output Multipliers.xls]Output Multipliers'!$F$407</v>
      </c>
      <c r="DQ31" s="0" t="str">
        <f aca="false">"="&amp;DQ$10&amp;DQ15</f>
        <v>='P:\396 AAHPA\11539601 State Port &amp; Harbor Benefits\IMPLAN Multipliers\[Kodiak 2013 Employment Multipliers.xls]Employment Multipliers'!$F$407</v>
      </c>
      <c r="DR31" s="0" t="str">
        <f aca="false">"="&amp;DR$10&amp;DR15</f>
        <v>='P:\396 AAHPA\11539601 State Port &amp; Harbor Benefits\IMPLAN Multipliers\[Kodiak 2013 Total Value Added Multipliers.xls]Total Value Added Multipliers'!$F$407</v>
      </c>
      <c r="DS31" s="0" t="str">
        <f aca="false">"="&amp;DS$10&amp;DS15</f>
        <v>='P:\396 AAHPA\11539601 State Port &amp; Harbor Benefits\IMPLAN Multipliers\[Kodiak 2013 Labor Income Multipliers.xls]Labor Income Multipliers'!$F$407</v>
      </c>
      <c r="DT31" s="0" t="str">
        <f aca="false">"="&amp;DT$10&amp;DT15</f>
        <v>='P:\396 AAHPA\11539601 State Port &amp; Harbor Benefits\IMPLAN Multipliers\[Kodiak 2013 Tax on Production and Imports Multipliers.xls]Tax on Production and Imports M'!$F$407</v>
      </c>
      <c r="DU31" s="0" t="str">
        <f aca="false">"="&amp;DU$10&amp;DU15</f>
        <v>='P:\396 AAHPA\11539601 State Port &amp; Harbor Benefits\IMPLAN Multipliers\[Kodiak 2013 Employment Multipliers.xls]Employment Multipliers'!$H$407</v>
      </c>
      <c r="DV31" s="0" t="str">
        <f aca="false">"="&amp;DV$10&amp;DV15</f>
        <v>='P:\396 AAHPA\11539601 State Port &amp; Harbor Benefits\IMPLAN Multipliers\[Kodiak 2013 Total Value Added Multipliers.xls]Total Value Added Multipliers'!$H$407</v>
      </c>
      <c r="DW31" s="0" t="str">
        <f aca="false">"="&amp;DW$10&amp;DW15</f>
        <v>='P:\396 AAHPA\11539601 State Port &amp; Harbor Benefits\IMPLAN Multipliers\[Kodiak 2013 Labor Income Multipliers.xls]Labor Income Multipliers'!$H$407</v>
      </c>
      <c r="DX31" s="0" t="str">
        <f aca="false">"="&amp;DX$10&amp;DX15</f>
        <v>='P:\396 AAHPA\11539601 State Port &amp; Harbor Benefits\IMPLAN Multipliers\[Kodiak 2013 Tax on Production and Imports Multipliers.xls]Tax on Production and Imports M'!$H$407</v>
      </c>
      <c r="DY31" s="0" t="str">
        <f aca="false">"="&amp;DY$10&amp;DY15</f>
        <v>='P:\396 AAHPA\11539601 State Port &amp; Harbor Benefits\IMPLAN Multipliers\[Lake and Pen 2013 Output Multipliers.xls]Output Multipliers'!$F$407</v>
      </c>
      <c r="DZ31" s="0" t="str">
        <f aca="false">"="&amp;DZ$10&amp;DZ15</f>
        <v>='P:\396 AAHPA\11539601 State Port &amp; Harbor Benefits\IMPLAN Multipliers\[Lake and Pen 2013 Employment Multipliers.xls]Employment Multipliers'!$F$407</v>
      </c>
      <c r="EA31" s="0" t="str">
        <f aca="false">"="&amp;EA$10&amp;EA15</f>
        <v>='P:\396 AAHPA\11539601 State Port &amp; Harbor Benefits\IMPLAN Multipliers\[Lake and Pen 2013 Total Value Added Multipliers.xls]Total Value Added Multipliers'!$F$407</v>
      </c>
      <c r="EB31" s="0" t="str">
        <f aca="false">"="&amp;EB$10&amp;EB15</f>
        <v>='P:\396 AAHPA\11539601 State Port &amp; Harbor Benefits\IMPLAN Multipliers\[Lake and Pen 2013 Labor Income Multipliers.xls]Labor Income Multipliers'!$F$407</v>
      </c>
      <c r="EC31" s="0" t="str">
        <f aca="false">"="&amp;EC$10&amp;EC15</f>
        <v>='P:\396 AAHPA\11539601 State Port &amp; Harbor Benefits\IMPLAN Multipliers\[Lake and Pen 2013 Tax on Production and Imports Multipliers.xls]Tax on Production and Imports M'!$F$407</v>
      </c>
      <c r="ED31" s="0" t="str">
        <f aca="false">"="&amp;ED$10&amp;ED15</f>
        <v>='P:\396 AAHPA\11539601 State Port &amp; Harbor Benefits\IMPLAN Multipliers\[Lake and Pen 2013 Employment Multipliers.xls]Employment Multipliers'!$H$407</v>
      </c>
      <c r="EE31" s="0" t="str">
        <f aca="false">"="&amp;EE$10&amp;EE15</f>
        <v>='P:\396 AAHPA\11539601 State Port &amp; Harbor Benefits\IMPLAN Multipliers\[Lake and Pen 2013 Total Value Added Multipliers.xls]Total Value Added Multipliers'!$H$407</v>
      </c>
      <c r="EF31" s="0" t="str">
        <f aca="false">"="&amp;EF$10&amp;EF15</f>
        <v>='P:\396 AAHPA\11539601 State Port &amp; Harbor Benefits\IMPLAN Multipliers\[Lake and Pen 2013 Labor Income Multipliers.xls]Labor Income Multipliers'!$H$407</v>
      </c>
      <c r="EG31" s="0" t="str">
        <f aca="false">"="&amp;EG$10&amp;EG15</f>
        <v>='P:\396 AAHPA\11539601 State Port &amp; Harbor Benefits\IMPLAN Multipliers\[Lake and Pen 2013 Tax on Production and Imports Multipliers.xls]Tax on Production and Imports M'!$H$407</v>
      </c>
      <c r="EH31" s="0" t="str">
        <f aca="false">"="&amp;EH$10&amp;EH15</f>
        <v>='P:\396 AAHPA\11539601 State Port &amp; Harbor Benefits\IMPLAN Multipliers\[MSB 2013 Output Multipliers.xls]Output Multipliers'!$F$407</v>
      </c>
      <c r="EI31" s="0" t="str">
        <f aca="false">"="&amp;EI$10&amp;EI15</f>
        <v>='P:\396 AAHPA\11539601 State Port &amp; Harbor Benefits\IMPLAN Multipliers\[MSB 2013 Employment Multipliers.xls]Employment Multipliers'!$F$407</v>
      </c>
      <c r="EJ31" s="0" t="str">
        <f aca="false">"="&amp;EJ$10&amp;EJ15</f>
        <v>='P:\396 AAHPA\11539601 State Port &amp; Harbor Benefits\IMPLAN Multipliers\[MSB 2013 Total Value Added Multipliers.xls]Total Value Added Multipliers'!$F$407</v>
      </c>
      <c r="EK31" s="0" t="str">
        <f aca="false">"="&amp;EK$10&amp;EK15</f>
        <v>='P:\396 AAHPA\11539601 State Port &amp; Harbor Benefits\IMPLAN Multipliers\[MSB 2013 Labor Income Multipliers.xls]Labor Income Multipliers'!$F$407</v>
      </c>
      <c r="EL31" s="0" t="str">
        <f aca="false">"="&amp;EL$10&amp;EL15</f>
        <v>='P:\396 AAHPA\11539601 State Port &amp; Harbor Benefits\IMPLAN Multipliers\[MSB 2013 Tax on Production and Imports Multipliers.xls]Tax on Production and Imports M'!$F$407</v>
      </c>
      <c r="EM31" s="0" t="str">
        <f aca="false">"="&amp;EM$10&amp;EM15</f>
        <v>='P:\396 AAHPA\11539601 State Port &amp; Harbor Benefits\IMPLAN Multipliers\[MSB 2013 Employment Multipliers.xls]Employment Multipliers'!$H$407</v>
      </c>
      <c r="EN31" s="0" t="str">
        <f aca="false">"="&amp;EN$10&amp;EN15</f>
        <v>='P:\396 AAHPA\11539601 State Port &amp; Harbor Benefits\IMPLAN Multipliers\[MSB 2013 Total Value Added Multipliers.xls]Total Value Added Multipliers'!$H$407</v>
      </c>
      <c r="EO31" s="0" t="str">
        <f aca="false">"="&amp;EO$10&amp;EO15</f>
        <v>='P:\396 AAHPA\11539601 State Port &amp; Harbor Benefits\IMPLAN Multipliers\[MSB 2013 Labor Income Multipliers.xls]Labor Income Multipliers'!$H$407</v>
      </c>
      <c r="EP31" s="0" t="str">
        <f aca="false">"="&amp;EP$10&amp;EP15</f>
        <v>='P:\396 AAHPA\11539601 State Port &amp; Harbor Benefits\IMPLAN Multipliers\[MSB 2013 Tax on Production and Imports Multipliers.xls]Tax on Production and Imports M'!$H$407</v>
      </c>
      <c r="EQ31" s="0" t="str">
        <f aca="false">"="&amp;EQ$10&amp;EQ15</f>
        <v>='P:\396 AAHPA\11539601 State Port &amp; Harbor Benefits\IMPLAN Multipliers\[Nome 2013 Output Multipliers.xls]Output Multipliers'!$F$407</v>
      </c>
      <c r="ER31" s="0" t="str">
        <f aca="false">"="&amp;ER$10&amp;ER15</f>
        <v>='P:\396 AAHPA\11539601 State Port &amp; Harbor Benefits\IMPLAN Multipliers\[Nome 2013 Employment Multipliers.xls]Employment Multipliers'!$F$407</v>
      </c>
      <c r="ES31" s="0" t="str">
        <f aca="false">"="&amp;ES$10&amp;ES15</f>
        <v>='P:\396 AAHPA\11539601 State Port &amp; Harbor Benefits\IMPLAN Multipliers\[Nome 2013 Total Value Added Multipliers.xls]Total Value Added Multipliers'!$F$407</v>
      </c>
      <c r="ET31" s="0" t="str">
        <f aca="false">"="&amp;ET$10&amp;ET15</f>
        <v>='P:\396 AAHPA\11539601 State Port &amp; Harbor Benefits\IMPLAN Multipliers\[Nome 2013 Labor Income Multipliers.xls]Labor Income Multipliers'!$F$407</v>
      </c>
      <c r="EU31" s="0" t="str">
        <f aca="false">"="&amp;EU$10&amp;EU15</f>
        <v>='P:\396 AAHPA\11539601 State Port &amp; Harbor Benefits\IMPLAN Multipliers\[Nome 2013 Tax on Production and Imports Multipliers.xls]Tax on Production and Imports M'!$F$407</v>
      </c>
      <c r="EV31" s="0" t="str">
        <f aca="false">"="&amp;EV$10&amp;EV15</f>
        <v>='P:\396 AAHPA\11539601 State Port &amp; Harbor Benefits\IMPLAN Multipliers\[Nome 2013 Employment Multipliers.xls]Employment Multipliers'!$H$407</v>
      </c>
      <c r="EW31" s="0" t="str">
        <f aca="false">"="&amp;EW$10&amp;EW15</f>
        <v>='P:\396 AAHPA\11539601 State Port &amp; Harbor Benefits\IMPLAN Multipliers\[Nome 2013 Total Value Added Multipliers.xls]Total Value Added Multipliers'!$H$407</v>
      </c>
      <c r="EX31" s="0" t="str">
        <f aca="false">"="&amp;EX$10&amp;EX15</f>
        <v>='P:\396 AAHPA\11539601 State Port &amp; Harbor Benefits\IMPLAN Multipliers\[Nome 2013 Labor Income Multipliers.xls]Labor Income Multipliers'!$H$407</v>
      </c>
      <c r="EY31" s="0" t="str">
        <f aca="false">"="&amp;EY$10&amp;EY15</f>
        <v>='P:\396 AAHPA\11539601 State Port &amp; Harbor Benefits\IMPLAN Multipliers\[Nome 2013 Tax on Production and Imports Multipliers.xls]Tax on Production and Imports M'!$H$407</v>
      </c>
      <c r="EZ31" s="0" t="str">
        <f aca="false">"="&amp;EZ$10&amp;EZ15</f>
        <v>='P:\396 AAHPA\11539601 State Port &amp; Harbor Benefits\IMPLAN Multipliers\[NSB 2013 Output Multipliers.xls]Output Multipliers'!$F$407</v>
      </c>
      <c r="FA31" s="0" t="str">
        <f aca="false">"="&amp;FA$10&amp;FA15</f>
        <v>='P:\396 AAHPA\11539601 State Port &amp; Harbor Benefits\IMPLAN Multipliers\[NSB 2013 Employment Multipliers.xls]Employment Multipliers'!$F$407</v>
      </c>
      <c r="FB31" s="0" t="str">
        <f aca="false">"="&amp;FB$10&amp;FB15</f>
        <v>='P:\396 AAHPA\11539601 State Port &amp; Harbor Benefits\IMPLAN Multipliers\[NSB 2013 Total Value Added Multipliers.xls]Total Value Added Multipliers'!$F$407</v>
      </c>
      <c r="FC31" s="0" t="str">
        <f aca="false">"="&amp;FC$10&amp;FC15</f>
        <v>='P:\396 AAHPA\11539601 State Port &amp; Harbor Benefits\IMPLAN Multipliers\[NSB 2013 Labor Income Multipliers.xls]Labor Income Multipliers'!$F$407</v>
      </c>
      <c r="FD31" s="0" t="str">
        <f aca="false">"="&amp;FD$10&amp;FD15</f>
        <v>='P:\396 AAHPA\11539601 State Port &amp; Harbor Benefits\IMPLAN Multipliers\[NSB 2013 Tax on Production and Imports Multipliers.xls]Tax on Production and Imports M'!$F$407</v>
      </c>
      <c r="FE31" s="0" t="str">
        <f aca="false">"="&amp;FE$10&amp;FE15</f>
        <v>='P:\396 AAHPA\11539601 State Port &amp; Harbor Benefits\IMPLAN Multipliers\[NSB 2013 Employment Multipliers.xls]Employment Multipliers'!$H$407</v>
      </c>
      <c r="FF31" s="0" t="str">
        <f aca="false">"="&amp;FF$10&amp;FF15</f>
        <v>='P:\396 AAHPA\11539601 State Port &amp; Harbor Benefits\IMPLAN Multipliers\[NSB 2013 Total Value Added Multipliers.xls]Total Value Added Multipliers'!$H$407</v>
      </c>
      <c r="FG31" s="0" t="str">
        <f aca="false">"="&amp;FG$10&amp;FG15</f>
        <v>='P:\396 AAHPA\11539601 State Port &amp; Harbor Benefits\IMPLAN Multipliers\[NSB 2013 Labor Income Multipliers.xls]Labor Income Multipliers'!$H$407</v>
      </c>
      <c r="FH31" s="0" t="str">
        <f aca="false">"="&amp;FH$10&amp;FH15</f>
        <v>='P:\396 AAHPA\11539601 State Port &amp; Harbor Benefits\IMPLAN Multipliers\[NSB 2013 Tax on Production and Imports Multipliers.xls]Tax on Production and Imports M'!$H$407</v>
      </c>
      <c r="FI31" s="0" t="str">
        <f aca="false">"="&amp;FI$10&amp;FI15</f>
        <v>='P:\396 AAHPA\11539601 State Port &amp; Harbor Benefits\IMPLAN Multipliers\[NWAB 2013 Output Multipliers.xls]Output Multipliers'!$F$407</v>
      </c>
      <c r="FJ31" s="0" t="str">
        <f aca="false">"="&amp;FJ$10&amp;FJ15</f>
        <v>='P:\396 AAHPA\11539601 State Port &amp; Harbor Benefits\IMPLAN Multipliers\[NWAB 2013 Employment Multipliers.xls]Employment Multipliers'!$F$407</v>
      </c>
      <c r="FK31" s="0" t="str">
        <f aca="false">"="&amp;FK$10&amp;FK15</f>
        <v>='P:\396 AAHPA\11539601 State Port &amp; Harbor Benefits\IMPLAN Multipliers\[NWAB 2013 Total Value Added Multipliers.xls]Total Value Added Multipliers'!$F$407</v>
      </c>
      <c r="FL31" s="0" t="str">
        <f aca="false">"="&amp;FL$10&amp;FL15</f>
        <v>='P:\396 AAHPA\11539601 State Port &amp; Harbor Benefits\IMPLAN Multipliers\[NWAB 2013 Labor Income Multipliers.xls]Labor Income Multipliers'!$F$407</v>
      </c>
      <c r="FM31" s="0" t="str">
        <f aca="false">"="&amp;FM$10&amp;FM15</f>
        <v>='P:\396 AAHPA\11539601 State Port &amp; Harbor Benefits\IMPLAN Multipliers\[NWAB 2013 Tax on Production and Imports Multipliers.xls]Tax on Production and Imports M'!$F$407</v>
      </c>
      <c r="FN31" s="0" t="str">
        <f aca="false">"="&amp;FN$10&amp;FN15</f>
        <v>='P:\396 AAHPA\11539601 State Port &amp; Harbor Benefits\IMPLAN Multipliers\[NWAB 2013 Employment Multipliers.xls]Employment Multipliers'!$H$407</v>
      </c>
      <c r="FO31" s="0" t="str">
        <f aca="false">"="&amp;FO$10&amp;FO15</f>
        <v>='P:\396 AAHPA\11539601 State Port &amp; Harbor Benefits\IMPLAN Multipliers\[NWAB 2013 Total Value Added Multipliers.xls]Total Value Added Multipliers'!$H$407</v>
      </c>
      <c r="FP31" s="0" t="str">
        <f aca="false">"="&amp;FP$10&amp;FP15</f>
        <v>='P:\396 AAHPA\11539601 State Port &amp; Harbor Benefits\IMPLAN Multipliers\[NWAB 2013 Labor Income Multipliers.xls]Labor Income Multipliers'!$H$407</v>
      </c>
      <c r="FQ31" s="0" t="str">
        <f aca="false">"="&amp;FQ$10&amp;FQ15</f>
        <v>='P:\396 AAHPA\11539601 State Port &amp; Harbor Benefits\IMPLAN Multipliers\[NWAB 2013 Tax on Production and Imports Multipliers.xls]Tax on Production and Imports M'!$H$407</v>
      </c>
      <c r="FR31" s="0" t="str">
        <f aca="false">"="&amp;FR$10&amp;FR15</f>
        <v>='P:\396 AAHPA\11539601 State Port &amp; Harbor Benefits\IMPLAN Multipliers\[Petersburg 2013 Output Multipliers.xls]Output Multipliers'!$F$407</v>
      </c>
      <c r="FS31" s="0" t="str">
        <f aca="false">"="&amp;FS$10&amp;FS15</f>
        <v>='P:\396 AAHPA\11539601 State Port &amp; Harbor Benefits\IMPLAN Multipliers\[Petersburg 2013 Employment Multipliers.xls]Employment Multipliers'!$F$407</v>
      </c>
      <c r="FT31" s="0" t="str">
        <f aca="false">"="&amp;FT$10&amp;FT15</f>
        <v>='P:\396 AAHPA\11539601 State Port &amp; Harbor Benefits\IMPLAN Multipliers\[Petersburg 2013 Total Value Added Multipliers.xls]Total Value Added Multipliers'!$F$407</v>
      </c>
      <c r="FU31" s="0" t="str">
        <f aca="false">"="&amp;FU$10&amp;FU15</f>
        <v>='P:\396 AAHPA\11539601 State Port &amp; Harbor Benefits\IMPLAN Multipliers\[Petersburg 2013 Labor Income Multipliers.xls]Labor Income Multipliers'!$F$407</v>
      </c>
      <c r="FV31" s="0" t="str">
        <f aca="false">"="&amp;FV$10&amp;FV15</f>
        <v>='P:\396 AAHPA\11539601 State Port &amp; Harbor Benefits\IMPLAN Multipliers\[Petersburg 2013 Tax on Production and Imports Multipliers.xls]Tax on Production and Imports M'!$F$407</v>
      </c>
      <c r="FW31" s="0" t="str">
        <f aca="false">"="&amp;FW$10&amp;FW15</f>
        <v>='P:\396 AAHPA\11539601 State Port &amp; Harbor Benefits\IMPLAN Multipliers\[Petersburg 2013 Employment Multipliers.xls]Employment Multipliers'!$H$407</v>
      </c>
      <c r="FX31" s="0" t="str">
        <f aca="false">"="&amp;FX$10&amp;FX15</f>
        <v>='P:\396 AAHPA\11539601 State Port &amp; Harbor Benefits\IMPLAN Multipliers\[Petersburg 2013 Total Value Added Multipliers.xls]Total Value Added Multipliers'!$H$407</v>
      </c>
      <c r="FY31" s="0" t="str">
        <f aca="false">"="&amp;FY$10&amp;FY15</f>
        <v>='P:\396 AAHPA\11539601 State Port &amp; Harbor Benefits\IMPLAN Multipliers\[Petersburg 2013 Labor Income Multipliers.xls]Labor Income Multipliers'!$H$407</v>
      </c>
      <c r="FZ31" s="0" t="str">
        <f aca="false">"="&amp;FZ$10&amp;FZ15</f>
        <v>='P:\396 AAHPA\11539601 State Port &amp; Harbor Benefits\IMPLAN Multipliers\[Petersburg 2013 Tax on Production and Imports Multipliers.xls]Tax on Production and Imports M'!$H$407</v>
      </c>
      <c r="GA31" s="0" t="str">
        <f aca="false">"="&amp;GA$10&amp;GA15</f>
        <v>='P:\396 AAHPA\11539601 State Port &amp; Harbor Benefits\IMPLAN Multipliers\[POW Hyder 2013 Output Multipliers.xls]Output Multipliers'!$F$407</v>
      </c>
      <c r="GB31" s="0" t="str">
        <f aca="false">"="&amp;GB$10&amp;GB15</f>
        <v>='P:\396 AAHPA\11539601 State Port &amp; Harbor Benefits\IMPLAN Multipliers\[POW Hyder 2013 Employment Multipliers.xls]Employment Multipliers'!$F$407</v>
      </c>
      <c r="GC31" s="0" t="str">
        <f aca="false">"="&amp;GC$10&amp;GC15</f>
        <v>='P:\396 AAHPA\11539601 State Port &amp; Harbor Benefits\IMPLAN Multipliers\[POW Hyder 2013 Total Value Added Multipliers.xls]Total Value Added Multipliers'!$F$407</v>
      </c>
      <c r="GD31" s="0" t="str">
        <f aca="false">"="&amp;GD$10&amp;GD15</f>
        <v>='P:\396 AAHPA\11539601 State Port &amp; Harbor Benefits\IMPLAN Multipliers\[POW Hyder 2013 Labor Income Multipliers.xls]Labor Income Multipliers'!$F$407</v>
      </c>
      <c r="GE31" s="0" t="str">
        <f aca="false">"="&amp;GE$10&amp;GE15</f>
        <v>='P:\396 AAHPA\11539601 State Port &amp; Harbor Benefits\IMPLAN Multipliers\[POW Hyder 2013 Tax on Production and Imports Multipliers.xls]Tax on Production and Imports M'!$F$407</v>
      </c>
      <c r="GF31" s="0" t="str">
        <f aca="false">"="&amp;GF$10&amp;GF15</f>
        <v>='P:\396 AAHPA\11539601 State Port &amp; Harbor Benefits\IMPLAN Multipliers\[POW Hyder 2013 Employment Multipliers.xls]Employment Multipliers'!$H$407</v>
      </c>
      <c r="GG31" s="0" t="str">
        <f aca="false">"="&amp;GG$10&amp;GG15</f>
        <v>='P:\396 AAHPA\11539601 State Port &amp; Harbor Benefits\IMPLAN Multipliers\[POW Hyder 2013 Total Value Added Multipliers.xls]Total Value Added Multipliers'!$H$407</v>
      </c>
      <c r="GH31" s="0" t="str">
        <f aca="false">"="&amp;GH$10&amp;GH15</f>
        <v>='P:\396 AAHPA\11539601 State Port &amp; Harbor Benefits\IMPLAN Multipliers\[POW Hyder 2013 Labor Income Multipliers.xls]Labor Income Multipliers'!$H$407</v>
      </c>
      <c r="GI31" s="0" t="str">
        <f aca="false">"="&amp;GI$10&amp;GI15</f>
        <v>='P:\396 AAHPA\11539601 State Port &amp; Harbor Benefits\IMPLAN Multipliers\[POW Hyder 2013 Tax on Production and Imports Multipliers.xls]Tax on Production and Imports M'!$H$407</v>
      </c>
      <c r="GJ31" s="0" t="str">
        <f aca="false">"="&amp;GJ$10&amp;GJ15</f>
        <v>='P:\396 AAHPA\11539601 State Port &amp; Harbor Benefits\IMPLAN Multipliers\[Sitka 2013 Output Multipliers.xls]Output Multipliers'!$F$407</v>
      </c>
      <c r="GK31" s="0" t="str">
        <f aca="false">"="&amp;GK$10&amp;GK15</f>
        <v>='P:\396 AAHPA\11539601 State Port &amp; Harbor Benefits\IMPLAN Multipliers\[Sitka 2013 Employment Multipliers.xls]Employment Multipliers'!$F$407</v>
      </c>
      <c r="GL31" s="0" t="str">
        <f aca="false">"="&amp;GL$10&amp;GL15</f>
        <v>='P:\396 AAHPA\11539601 State Port &amp; Harbor Benefits\IMPLAN Multipliers\[Sitka 2013 Total Value Added Multipliers.xls]Total Value Added Multipliers'!$F$407</v>
      </c>
      <c r="GM31" s="0" t="str">
        <f aca="false">"="&amp;GM$10&amp;GM15</f>
        <v>='P:\396 AAHPA\11539601 State Port &amp; Harbor Benefits\IMPLAN Multipliers\[Sitka 2013 Labor Income Multipliers.xls]Labor Income Multipliers'!$F$407</v>
      </c>
      <c r="GN31" s="0" t="str">
        <f aca="false">"="&amp;GN$10&amp;GN15</f>
        <v>='P:\396 AAHPA\11539601 State Port &amp; Harbor Benefits\IMPLAN Multipliers\[Sitka 2013 Tax on Production and Imports Multipliers.xls]Tax on Production and Imports M'!$F$407</v>
      </c>
      <c r="GO31" s="0" t="str">
        <f aca="false">"="&amp;GO$10&amp;GO15</f>
        <v>='P:\396 AAHPA\11539601 State Port &amp; Harbor Benefits\IMPLAN Multipliers\[Sitka 2013 Employment Multipliers.xls]Employment Multipliers'!$H$407</v>
      </c>
      <c r="GP31" s="0" t="str">
        <f aca="false">"="&amp;GP$10&amp;GP15</f>
        <v>='P:\396 AAHPA\11539601 State Port &amp; Harbor Benefits\IMPLAN Multipliers\[Sitka 2013 Total Value Added Multipliers.xls]Total Value Added Multipliers'!$H$407</v>
      </c>
      <c r="GQ31" s="0" t="str">
        <f aca="false">"="&amp;GQ$10&amp;GQ15</f>
        <v>='P:\396 AAHPA\11539601 State Port &amp; Harbor Benefits\IMPLAN Multipliers\[Sitka 2013 Labor Income Multipliers.xls]Labor Income Multipliers'!$H$407</v>
      </c>
      <c r="GR31" s="0" t="str">
        <f aca="false">"="&amp;GR$10&amp;GR15</f>
        <v>='P:\396 AAHPA\11539601 State Port &amp; Harbor Benefits\IMPLAN Multipliers\[Sitka 2013 Tax on Production and Imports Multipliers.xls]Tax on Production and Imports M'!$H$407</v>
      </c>
      <c r="GS31" s="0" t="str">
        <f aca="false">"="&amp;GS$10&amp;GS15</f>
        <v>='P:\396 AAHPA\11539601 State Port &amp; Harbor Benefits\IMPLAN Multipliers\[Skagway 2013 Output Multipliers.xls]Output Multipliers'!$F$407</v>
      </c>
      <c r="GT31" s="0" t="str">
        <f aca="false">"="&amp;GT$10&amp;GT15</f>
        <v>='P:\396 AAHPA\11539601 State Port &amp; Harbor Benefits\IMPLAN Multipliers\[Skagway 2013 Employment Multipliers.xls]Employment Multipliers'!$F$407</v>
      </c>
      <c r="GU31" s="0" t="str">
        <f aca="false">"="&amp;GU$10&amp;GU15</f>
        <v>='P:\396 AAHPA\11539601 State Port &amp; Harbor Benefits\IMPLAN Multipliers\[Skagway 2013 Total Value Added Multipliers.xls]Total Value Added Multipliers'!$F$407</v>
      </c>
      <c r="GV31" s="0" t="str">
        <f aca="false">"="&amp;GV$10&amp;GV15</f>
        <v>='P:\396 AAHPA\11539601 State Port &amp; Harbor Benefits\IMPLAN Multipliers\[Skagway 2013 Labor Income Multipliers.xls]Labor Income Multipliers'!$F$407</v>
      </c>
      <c r="GW31" s="0" t="str">
        <f aca="false">"="&amp;GW$10&amp;GW15</f>
        <v>='P:\396 AAHPA\11539601 State Port &amp; Harbor Benefits\IMPLAN Multipliers\[Skagway 2013 Tax on Production and Imports Multipliers.xls]Tax on Production and Imports M'!$F$407</v>
      </c>
      <c r="GX31" s="0" t="str">
        <f aca="false">"="&amp;GX$10&amp;GX15</f>
        <v>='P:\396 AAHPA\11539601 State Port &amp; Harbor Benefits\IMPLAN Multipliers\[Skagway 2013 Employment Multipliers.xls]Employment Multipliers'!$H$407</v>
      </c>
      <c r="GY31" s="0" t="str">
        <f aca="false">"="&amp;GY$10&amp;GY15</f>
        <v>='P:\396 AAHPA\11539601 State Port &amp; Harbor Benefits\IMPLAN Multipliers\[Skagway 2013 Total Value Added Multipliers.xls]Total Value Added Multipliers'!$H$407</v>
      </c>
      <c r="GZ31" s="0" t="str">
        <f aca="false">"="&amp;GZ$10&amp;GZ15</f>
        <v>='P:\396 AAHPA\11539601 State Port &amp; Harbor Benefits\IMPLAN Multipliers\[Skagway 2013 Labor Income Multipliers.xls]Labor Income Multipliers'!$H$407</v>
      </c>
      <c r="HA31" s="0" t="str">
        <f aca="false">"="&amp;HA$10&amp;HA15</f>
        <v>='P:\396 AAHPA\11539601 State Port &amp; Harbor Benefits\IMPLAN Multipliers\[Skagway 2013 Tax on Production and Imports Multipliers.xls]Tax on Production and Imports M'!$H$407</v>
      </c>
      <c r="HB31" s="0" t="str">
        <f aca="false">"="&amp;HB$10&amp;HB15</f>
        <v>='P:\396 AAHPA\11539601 State Port &amp; Harbor Benefits\IMPLAN Multipliers\[SE Fairbanks 2013 Output Multipliers.xls]Output Multipliers'!$F$407</v>
      </c>
      <c r="HC31" s="0" t="str">
        <f aca="false">"="&amp;HC$10&amp;HC15</f>
        <v>='P:\396 AAHPA\11539601 State Port &amp; Harbor Benefits\IMPLAN Multipliers\[SE Fairbanks 2013 Employment Multipliers.xls]Employment Multipliers'!$F$407</v>
      </c>
      <c r="HD31" s="0" t="str">
        <f aca="false">"="&amp;HD$10&amp;HD15</f>
        <v>='P:\396 AAHPA\11539601 State Port &amp; Harbor Benefits\IMPLAN Multipliers\[SE Fairbanks 2013 Total Value Added Multipliers.xls]Total Value Added Multipliers'!$F$407</v>
      </c>
      <c r="HE31" s="0" t="str">
        <f aca="false">"="&amp;HE$10&amp;HE15</f>
        <v>='P:\396 AAHPA\11539601 State Port &amp; Harbor Benefits\IMPLAN Multipliers\[SE Fairbanks 2013 Labor Income Multipliers.xls]Labor Income Multipliers'!$F$407</v>
      </c>
      <c r="HF31" s="0" t="str">
        <f aca="false">"="&amp;HF$10&amp;HF15</f>
        <v>='P:\396 AAHPA\11539601 State Port &amp; Harbor Benefits\IMPLAN Multipliers\[SE Fairbanks 2013 Tax on Production and Imports Multipliers.xls]Tax on Production and Imports M'!$F$407</v>
      </c>
      <c r="HG31" s="0" t="str">
        <f aca="false">"="&amp;HG$10&amp;HG15</f>
        <v>='P:\396 AAHPA\11539601 State Port &amp; Harbor Benefits\IMPLAN Multipliers\[SE Fairbanks 2013 Employment Multipliers.xls]Employment Multipliers'!$H$407</v>
      </c>
      <c r="HH31" s="0" t="str">
        <f aca="false">"="&amp;HH$10&amp;HH15</f>
        <v>='P:\396 AAHPA\11539601 State Port &amp; Harbor Benefits\IMPLAN Multipliers\[SE Fairbanks 2013 Total Value Added Multipliers.xls]Total Value Added Multipliers'!$H$407</v>
      </c>
      <c r="HI31" s="0" t="str">
        <f aca="false">"="&amp;HI$10&amp;HI15</f>
        <v>='P:\396 AAHPA\11539601 State Port &amp; Harbor Benefits\IMPLAN Multipliers\[SE Fairbanks 2013 Labor Income Multipliers.xls]Labor Income Multipliers'!$H$407</v>
      </c>
      <c r="HJ31" s="0" t="str">
        <f aca="false">"="&amp;HJ$10&amp;HJ15</f>
        <v>='P:\396 AAHPA\11539601 State Port &amp; Harbor Benefits\IMPLAN Multipliers\[SE Fairbanks 2013 Tax on Production and Imports Multipliers.xls]Tax on Production and Imports M'!$H$407</v>
      </c>
      <c r="HK31" s="0" t="str">
        <f aca="false">"="&amp;HK$10&amp;HK15</f>
        <v>='P:\396 AAHPA\11539601 State Port &amp; Harbor Benefits\IMPLAN Multipliers\[Valdez Cordova 2013 Output Multipliers.xls]Output Multipliers'!$F$407</v>
      </c>
      <c r="HL31" s="0" t="str">
        <f aca="false">"="&amp;HL$10&amp;HL15</f>
        <v>='P:\396 AAHPA\11539601 State Port &amp; Harbor Benefits\IMPLAN Multipliers\[Valdez Cordova 2013 Employment Multipliers.xls]Employment Multipliers'!$F$407</v>
      </c>
      <c r="HM31" s="0" t="str">
        <f aca="false">"="&amp;HM$10&amp;HM15</f>
        <v>='P:\396 AAHPA\11539601 State Port &amp; Harbor Benefits\IMPLAN Multipliers\[Valdez Cordova 2013 Total Value Added Multipliers.xls]Total Value Added Multipliers'!$F$407</v>
      </c>
      <c r="HN31" s="0" t="str">
        <f aca="false">"="&amp;HN$10&amp;HN15</f>
        <v>='P:\396 AAHPA\11539601 State Port &amp; Harbor Benefits\IMPLAN Multipliers\[Valdez Cordova 2013 Labor Income Multipliers.xls]Labor Income Multipliers'!$F$407</v>
      </c>
      <c r="HO31" s="0" t="str">
        <f aca="false">"="&amp;HO$10&amp;HO15</f>
        <v>='P:\396 AAHPA\11539601 State Port &amp; Harbor Benefits\IMPLAN Multipliers\[Valdez Cordova 2013 Tax on Production and Imports Multipliers.xls]Tax on Production and Imports M'!$F$407</v>
      </c>
      <c r="HP31" s="0" t="str">
        <f aca="false">"="&amp;HP$10&amp;HP15</f>
        <v>='P:\396 AAHPA\11539601 State Port &amp; Harbor Benefits\IMPLAN Multipliers\[Valdez Cordova 2013 Employment Multipliers.xls]Employment Multipliers'!$H$407</v>
      </c>
      <c r="HQ31" s="0" t="str">
        <f aca="false">"="&amp;HQ$10&amp;HQ15</f>
        <v>='P:\396 AAHPA\11539601 State Port &amp; Harbor Benefits\IMPLAN Multipliers\[Valdez Cordova 2013 Total Value Added Multipliers.xls]Total Value Added Multipliers'!$H$407</v>
      </c>
      <c r="HR31" s="0" t="str">
        <f aca="false">"="&amp;HR$10&amp;HR15</f>
        <v>='P:\396 AAHPA\11539601 State Port &amp; Harbor Benefits\IMPLAN Multipliers\[Valdez Cordova 2013 Labor Income Multipliers.xls]Labor Income Multipliers'!$H$407</v>
      </c>
      <c r="HS31" s="0" t="str">
        <f aca="false">"="&amp;HS$10&amp;HS15</f>
        <v>='P:\396 AAHPA\11539601 State Port &amp; Harbor Benefits\IMPLAN Multipliers\[Valdez Cordova 2013 Tax on Production and Imports Multipliers.xls]Tax on Production and Imports M'!$H$407</v>
      </c>
      <c r="HT31" s="0" t="str">
        <f aca="false">"="&amp;HT$10&amp;HT15</f>
        <v>='P:\396 AAHPA\11539601 State Port &amp; Harbor Benefits\IMPLAN Multipliers\[Wade Hampton 2013 Output Multipliers.xls]Output Multipliers'!$F$407</v>
      </c>
      <c r="HU31" s="0" t="str">
        <f aca="false">"="&amp;HU$10&amp;HU15</f>
        <v>='P:\396 AAHPA\11539601 State Port &amp; Harbor Benefits\IMPLAN Multipliers\[Wade Hampton 2013 Employment Multipliers.xls]Employment Multipliers'!$F$407</v>
      </c>
      <c r="HV31" s="0" t="str">
        <f aca="false">"="&amp;HV$10&amp;HV15</f>
        <v>='P:\396 AAHPA\11539601 State Port &amp; Harbor Benefits\IMPLAN Multipliers\[Wade Hampton 2013 Total Value Added Multipliers.xls]Total Value Added Multipliers'!$F$407</v>
      </c>
      <c r="HW31" s="0" t="str">
        <f aca="false">"="&amp;HW$10&amp;HW15</f>
        <v>='P:\396 AAHPA\11539601 State Port &amp; Harbor Benefits\IMPLAN Multipliers\[Wade Hampton 2013 Labor Income Multipliers.xls]Labor Income Multipliers'!$F$407</v>
      </c>
      <c r="HX31" s="0" t="str">
        <f aca="false">"="&amp;HX$10&amp;HX15</f>
        <v>='P:\396 AAHPA\11539601 State Port &amp; Harbor Benefits\IMPLAN Multipliers\[Wade Hampton 2013 Tax on Production and Imports Multipliers.xls]Tax on Production and Imports M'!$F$407</v>
      </c>
      <c r="HY31" s="0" t="str">
        <f aca="false">"="&amp;HY$10&amp;HY15</f>
        <v>='P:\396 AAHPA\11539601 State Port &amp; Harbor Benefits\IMPLAN Multipliers\[Wade Hampton 2013 Employment Multipliers.xls]Employment Multipliers'!$H$407</v>
      </c>
      <c r="HZ31" s="0" t="str">
        <f aca="false">"="&amp;HZ$10&amp;HZ15</f>
        <v>='P:\396 AAHPA\11539601 State Port &amp; Harbor Benefits\IMPLAN Multipliers\[Wade Hampton 2013 Total Value Added Multipliers.xls]Total Value Added Multipliers'!$H$407</v>
      </c>
      <c r="IA31" s="0" t="str">
        <f aca="false">"="&amp;IA$10&amp;IA15</f>
        <v>='P:\396 AAHPA\11539601 State Port &amp; Harbor Benefits\IMPLAN Multipliers\[Wade Hampton 2013 Labor Income Multipliers.xls]Labor Income Multipliers'!$H$407</v>
      </c>
      <c r="IB31" s="0" t="str">
        <f aca="false">"="&amp;IB$10&amp;IB15</f>
        <v>='P:\396 AAHPA\11539601 State Port &amp; Harbor Benefits\IMPLAN Multipliers\[Wade Hampton 2013 Tax on Production and Imports Multipliers.xls]Tax on Production and Imports M'!$H$407</v>
      </c>
      <c r="IC31" s="0" t="str">
        <f aca="false">"="&amp;IC$10&amp;IC15</f>
        <v>='P:\396 AAHPA\11539601 State Port &amp; Harbor Benefits\IMPLAN Multipliers\[Wrangell 2013 Output Multipliers.xls]Output Multipliers'!$F$407</v>
      </c>
      <c r="ID31" s="0" t="str">
        <f aca="false">"="&amp;ID$10&amp;ID15</f>
        <v>='P:\396 AAHPA\11539601 State Port &amp; Harbor Benefits\IMPLAN Multipliers\[Wrangell 2013 Employment Multipliers.xls]Employment Multipliers'!$F$407</v>
      </c>
      <c r="IE31" s="0" t="str">
        <f aca="false">"="&amp;IE$10&amp;IE15</f>
        <v>='P:\396 AAHPA\11539601 State Port &amp; Harbor Benefits\IMPLAN Multipliers\[Wrangell 2013 Total Value Added Multipliers.xls]Total Value Added Multipliers'!$F$407</v>
      </c>
      <c r="IF31" s="0" t="str">
        <f aca="false">"="&amp;IF$10&amp;IF15</f>
        <v>='P:\396 AAHPA\11539601 State Port &amp; Harbor Benefits\IMPLAN Multipliers\[Wrangell 2013 Labor Income Multipliers.xls]Labor Income Multipliers'!$F$407</v>
      </c>
      <c r="IG31" s="0" t="str">
        <f aca="false">"="&amp;IG$10&amp;IG15</f>
        <v>='P:\396 AAHPA\11539601 State Port &amp; Harbor Benefits\IMPLAN Multipliers\[Wrangell 2013 Tax on Production and Imports Multipliers.xls]Tax on Production and Imports M'!$F$407</v>
      </c>
      <c r="IH31" s="0" t="str">
        <f aca="false">"="&amp;IH$10&amp;IH15</f>
        <v>='P:\396 AAHPA\11539601 State Port &amp; Harbor Benefits\IMPLAN Multipliers\[Wrangell 2013 Employment Multipliers.xls]Employment Multipliers'!$H$407</v>
      </c>
      <c r="II31" s="0" t="str">
        <f aca="false">"="&amp;II$10&amp;II15</f>
        <v>='P:\396 AAHPA\11539601 State Port &amp; Harbor Benefits\IMPLAN Multipliers\[Wrangell 2013 Total Value Added Multipliers.xls]Total Value Added Multipliers'!$H$407</v>
      </c>
      <c r="IJ31" s="0" t="str">
        <f aca="false">"="&amp;IJ$10&amp;IJ15</f>
        <v>='P:\396 AAHPA\11539601 State Port &amp; Harbor Benefits\IMPLAN Multipliers\[Wrangell 2013 Labor Income Multipliers.xls]Labor Income Multipliers'!$H$407</v>
      </c>
      <c r="IK31" s="0" t="str">
        <f aca="false">"="&amp;IK$10&amp;IK15</f>
        <v>='P:\396 AAHPA\11539601 State Port &amp; Harbor Benefits\IMPLAN Multipliers\[Wrangell 2013 Tax on Production and Imports Multipliers.xls]Tax on Production and Imports M'!$H$407</v>
      </c>
      <c r="IL31" s="0" t="str">
        <f aca="false">"="&amp;IL$10&amp;IL15</f>
        <v>='P:\396 AAHPA\11539601 State Port &amp; Harbor Benefits\IMPLAN Multipliers\[Yakutat 2013 Output Multipliers.xls]Output Multipliers'!$F$407</v>
      </c>
      <c r="IM31" s="0" t="str">
        <f aca="false">"="&amp;IM$10&amp;IM15</f>
        <v>='P:\396 AAHPA\11539601 State Port &amp; Harbor Benefits\IMPLAN Multipliers\[Yakutat 2013 Employment Multipliers.xls]Employment Multipliers'!$F$407</v>
      </c>
      <c r="IN31" s="0" t="str">
        <f aca="false">"="&amp;IN$10&amp;IN15</f>
        <v>='P:\396 AAHPA\11539601 State Port &amp; Harbor Benefits\IMPLAN Multipliers\[Yakutat 2013 Total Value Added Multipliers.xls]Total Value Added Multipliers'!$F$407</v>
      </c>
      <c r="IO31" s="0" t="str">
        <f aca="false">"="&amp;IO$10&amp;IO15</f>
        <v>='P:\396 AAHPA\11539601 State Port &amp; Harbor Benefits\IMPLAN Multipliers\[Yakutat 2013 Labor Income Multipliers.xls]Labor Income Multipliers'!$F$407</v>
      </c>
      <c r="IP31" s="0" t="str">
        <f aca="false">"="&amp;IP$10&amp;IP15</f>
        <v>='P:\396 AAHPA\11539601 State Port &amp; Harbor Benefits\IMPLAN Multipliers\[Yakutat 2013 Tax on Production and Imports Multipliers.xls]Tax on Production and Imports M'!$F$407</v>
      </c>
      <c r="IQ31" s="0" t="str">
        <f aca="false">"="&amp;IQ$10&amp;IQ15</f>
        <v>='P:\396 AAHPA\11539601 State Port &amp; Harbor Benefits\IMPLAN Multipliers\[Yakutat 2013 Employment Multipliers.xls]Employment Multipliers'!$H$407</v>
      </c>
      <c r="IR31" s="0" t="str">
        <f aca="false">"="&amp;IR$10&amp;IR15</f>
        <v>='P:\396 AAHPA\11539601 State Port &amp; Harbor Benefits\IMPLAN Multipliers\[Yakutat 2013 Total Value Added Multipliers.xls]Total Value Added Multipliers'!$H$407</v>
      </c>
      <c r="IS31" s="0" t="str">
        <f aca="false">"="&amp;IS$10&amp;IS15</f>
        <v>='P:\396 AAHPA\11539601 State Port &amp; Harbor Benefits\IMPLAN Multipliers\[Yakutat 2013 Labor Income Multipliers.xls]Labor Income Multipliers'!$H$407</v>
      </c>
      <c r="IT31" s="0" t="str">
        <f aca="false">"="&amp;IT$10&amp;IT15</f>
        <v>='P:\396 AAHPA\11539601 State Port &amp; Harbor Benefits\IMPLAN Multipliers\[Yakutat 2013 Tax on Production and Imports Multipliers.xls]Tax on Production and Imports M'!$H$407</v>
      </c>
      <c r="IU31" s="0" t="str">
        <f aca="false">"="&amp;IU$10&amp;IU15</f>
        <v>='P:\396 AAHPA\11539601 State Port &amp; Harbor Benefits\IMPLAN Multipliers\[YK CA 2013 Output Multipliers.xls]Output Multipliers'!$F$407</v>
      </c>
      <c r="IV31" s="0" t="str">
        <f aca="false">"="&amp;IV$10&amp;IV15</f>
        <v>='P:\396 AAHPA\11539601 State Port &amp; Harbor Benefits\IMPLAN Multipliers\[YK CA 2013 Employment Multipliers.xls]Employment Multipliers'!$F$407</v>
      </c>
      <c r="IW31" s="0" t="str">
        <f aca="false">"="&amp;IW$10&amp;IW15</f>
        <v>='P:\396 AAHPA\11539601 State Port &amp; Harbor Benefits\IMPLAN Multipliers\[YK CA 2013 Total Value Added Multipliers.xls]Total Value Added Multipliers'!$F$407</v>
      </c>
      <c r="IX31" s="0" t="str">
        <f aca="false">"="&amp;IX$10&amp;IX15</f>
        <v>='P:\396 AAHPA\11539601 State Port &amp; Harbor Benefits\IMPLAN Multipliers\[YK CA 2013 Labor Income Multipliers.xls]Labor Income Multipliers'!$F$407</v>
      </c>
      <c r="IY31" s="0" t="str">
        <f aca="false">"="&amp;IY$10&amp;IY15</f>
        <v>='P:\396 AAHPA\11539601 State Port &amp; Harbor Benefits\IMPLAN Multipliers\[YK CA 2013 Tax on Production and Imports Multipliers.xls]Tax on Production and Imports M'!$F$407</v>
      </c>
      <c r="IZ31" s="0" t="str">
        <f aca="false">"="&amp;IZ$10&amp;IZ15</f>
        <v>='P:\396 AAHPA\11539601 State Port &amp; Harbor Benefits\IMPLAN Multipliers\[YK CA 2013 Employment Multipliers.xls]Employment Multipliers'!$H$407</v>
      </c>
      <c r="JA31" s="0" t="str">
        <f aca="false">"="&amp;JA$10&amp;JA15</f>
        <v>='P:\396 AAHPA\11539601 State Port &amp; Harbor Benefits\IMPLAN Multipliers\[YK CA 2013 Total Value Added Multipliers.xls]Total Value Added Multipliers'!$H$407</v>
      </c>
      <c r="JB31" s="0" t="str">
        <f aca="false">"="&amp;JB$10&amp;JB15</f>
        <v>='P:\396 AAHPA\11539601 State Port &amp; Harbor Benefits\IMPLAN Multipliers\[YK CA 2013 Labor Income Multipliers.xls]Labor Income Multipliers'!$H$407</v>
      </c>
      <c r="JC31" s="0" t="str">
        <f aca="false">"="&amp;JC$10&amp;JC15</f>
        <v>='P:\396 AAHPA\11539601 State Port &amp; Harbor Benefits\IMPLAN Multipliers\[YK CA 2013 Tax on Production and Imports Multipliers.xls]Tax on Production and Imports M'!$H$407</v>
      </c>
    </row>
    <row r="32" customFormat="false" ht="12.75" hidden="true" customHeight="false" outlineLevel="0" collapsed="false">
      <c r="A32" s="87" t="s">
        <v>606</v>
      </c>
      <c r="C32" s="0" t="str">
        <f aca="false">"="&amp;C$10&amp;C16</f>
        <v>='P:\396 AAHPA\11539601 State Port &amp; Harbor Benefits\IMPLAN Multipliers\[AEB 2013 Output Multipliers.xls]Output Multipliers'!$F$60</v>
      </c>
      <c r="D32" s="0" t="str">
        <f aca="false">"="&amp;D$10&amp;D16</f>
        <v>='P:\396 AAHPA\11539601 State Port &amp; Harbor Benefits\IMPLAN Multipliers\[AEB 2013 Employment Multipliers.xls]Employment Multipliers'!$F$60</v>
      </c>
      <c r="E32" s="0" t="str">
        <f aca="false">"="&amp;E$10&amp;E16</f>
        <v>='P:\396 AAHPA\11539601 State Port &amp; Harbor Benefits\IMPLAN Multipliers\[AEB 2013 Total Value Added Multipliers.xls]Total Value Added Multipliers'!$F$60</v>
      </c>
      <c r="F32" s="0" t="str">
        <f aca="false">"="&amp;F$10&amp;F16</f>
        <v>='P:\396 AAHPA\11539601 State Port &amp; Harbor Benefits\IMPLAN Multipliers\[AEB 2013 Labor Income Multipliers.xls]Labor Income Multipliers'!$F$60</v>
      </c>
      <c r="G32" s="0" t="str">
        <f aca="false">"="&amp;G$10&amp;G16</f>
        <v>='P:\396 AAHPA\11539601 State Port &amp; Harbor Benefits\IMPLAN Multipliers\[AEB 2013 Tax on Production and Imports Multipliers.xls]Tax on Production and Imports M'!$F$60</v>
      </c>
      <c r="H32" s="0" t="str">
        <f aca="false">"="&amp;H$10&amp;H16</f>
        <v>='P:\396 AAHPA\11539601 State Port &amp; Harbor Benefits\IMPLAN Multipliers\[AEB 2013 Employment Multipliers.xls]Employment Multipliers'!$H$60</v>
      </c>
      <c r="I32" s="0" t="str">
        <f aca="false">"="&amp;I$10&amp;I16</f>
        <v>='P:\396 AAHPA\11539601 State Port &amp; Harbor Benefits\IMPLAN Multipliers\[AEB 2013 Total Value Added Multipliers.xls]Total Value Added Multipliers'!$H$60</v>
      </c>
      <c r="J32" s="0" t="str">
        <f aca="false">"="&amp;J$10&amp;J16</f>
        <v>='P:\396 AAHPA\11539601 State Port &amp; Harbor Benefits\IMPLAN Multipliers\[AEB 2013 Labor Income Multipliers.xls]Labor Income Multipliers'!$H$60</v>
      </c>
      <c r="K32" s="0" t="str">
        <f aca="false">"="&amp;K$10&amp;K16</f>
        <v>='P:\396 AAHPA\11539601 State Port &amp; Harbor Benefits\IMPLAN Multipliers\[AEB 2013 Tax on Production and Imports Multipliers.xls]Tax on Production and Imports M'!$H$60</v>
      </c>
      <c r="L32" s="0" t="str">
        <f aca="false">"="&amp;L$10&amp;L16</f>
        <v>='P:\396 AAHPA\11539601 State Port &amp; Harbor Benefits\IMPLAN Multipliers\[AWCA 2013 Output Multipliers.xls]Output Multipliers'!$F$60</v>
      </c>
      <c r="M32" s="0" t="str">
        <f aca="false">"="&amp;M$10&amp;M16</f>
        <v>='P:\396 AAHPA\11539601 State Port &amp; Harbor Benefits\IMPLAN Multipliers\[AWCA 2013 Employment Multipliers.xls]Employment Multipliers'!$F$60</v>
      </c>
      <c r="N32" s="0" t="str">
        <f aca="false">"="&amp;N$10&amp;N16</f>
        <v>='P:\396 AAHPA\11539601 State Port &amp; Harbor Benefits\IMPLAN Multipliers\[AWCA 2013 Total Value Added Multipliers.xls]Total Value Added Multipliers'!$F$60</v>
      </c>
      <c r="O32" s="0" t="str">
        <f aca="false">"="&amp;O$10&amp;O16</f>
        <v>='P:\396 AAHPA\11539601 State Port &amp; Harbor Benefits\IMPLAN Multipliers\[AWCA 2013 Labor Income Multipliers.xls]Labor Income Multipliers'!$F$60</v>
      </c>
      <c r="P32" s="0" t="str">
        <f aca="false">"="&amp;P$10&amp;P16</f>
        <v>='P:\396 AAHPA\11539601 State Port &amp; Harbor Benefits\IMPLAN Multipliers\[AWCA 2013 Tax on Production and Imports Multipliers.xls]Tax on Production and Imports M'!$F$60</v>
      </c>
      <c r="Q32" s="0" t="str">
        <f aca="false">"="&amp;Q$10&amp;Q16</f>
        <v>='P:\396 AAHPA\11539601 State Port &amp; Harbor Benefits\IMPLAN Multipliers\[AWCA 2013 Employment Multipliers.xls]Employment Multipliers'!$H$60</v>
      </c>
      <c r="R32" s="0" t="str">
        <f aca="false">"="&amp;R$10&amp;R16</f>
        <v>='P:\396 AAHPA\11539601 State Port &amp; Harbor Benefits\IMPLAN Multipliers\[AWCA 2013 Total Value Added Multipliers.xls]Total Value Added Multipliers'!$H$60</v>
      </c>
      <c r="S32" s="0" t="str">
        <f aca="false">"="&amp;S$10&amp;S16</f>
        <v>='P:\396 AAHPA\11539601 State Port &amp; Harbor Benefits\IMPLAN Multipliers\[AWCA 2013 Labor Income Multipliers.xls]Labor Income Multipliers'!$H$60</v>
      </c>
      <c r="T32" s="0" t="str">
        <f aca="false">"="&amp;T$10&amp;T16</f>
        <v>='P:\396 AAHPA\11539601 State Port &amp; Harbor Benefits\IMPLAN Multipliers\[AWCA 2013 Tax on Production and Imports Multipliers.xls]Tax on Production and Imports M'!$H$60</v>
      </c>
      <c r="U32" s="0" t="str">
        <f aca="false">"="&amp;U$10&amp;U16</f>
        <v>='P:\396 AAHPA\11539601 State Port &amp; Harbor Benefits\IMPLAN Multipliers\[MOA 2013 Output Multipliers.xls]Output Multipliers'!$F$60</v>
      </c>
      <c r="V32" s="0" t="str">
        <f aca="false">"="&amp;V$10&amp;V16</f>
        <v>='P:\396 AAHPA\11539601 State Port &amp; Harbor Benefits\IMPLAN Multipliers\[MOA 2013 Employment Multipliers.xls]Employment Multipliers'!$F$60</v>
      </c>
      <c r="W32" s="0" t="str">
        <f aca="false">"="&amp;W$10&amp;W16</f>
        <v>='P:\396 AAHPA\11539601 State Port &amp; Harbor Benefits\IMPLAN Multipliers\[MOA 2013 Total Value Added Multipliers.xls]Total Value Added Multipliers'!$F$60</v>
      </c>
      <c r="X32" s="0" t="str">
        <f aca="false">"="&amp;X$10&amp;X16</f>
        <v>='P:\396 AAHPA\11539601 State Port &amp; Harbor Benefits\IMPLAN Multipliers\[MOA 2013 Labor Income Multipliers.xls]Labor Income Multipliers'!$F$60</v>
      </c>
      <c r="Y32" s="0" t="str">
        <f aca="false">"="&amp;Y$10&amp;Y16</f>
        <v>='P:\396 AAHPA\11539601 State Port &amp; Harbor Benefits\IMPLAN Multipliers\[MOA 2013 Tax on Production and Imports Multipliers.xls]Tax on Production and Imports M'!$F$60</v>
      </c>
      <c r="Z32" s="0" t="str">
        <f aca="false">"="&amp;Z$10&amp;Z16</f>
        <v>='P:\396 AAHPA\11539601 State Port &amp; Harbor Benefits\IMPLAN Multipliers\[MOA 2013 Employment Multipliers.xls]Employment Multipliers'!$H$60</v>
      </c>
      <c r="AA32" s="0" t="str">
        <f aca="false">"="&amp;AA$10&amp;AA16</f>
        <v>='P:\396 AAHPA\11539601 State Port &amp; Harbor Benefits\IMPLAN Multipliers\[MOA 2013 Total Value Added Multipliers.xls]Total Value Added Multipliers'!$H$60</v>
      </c>
      <c r="AB32" s="0" t="str">
        <f aca="false">"="&amp;AB$10&amp;AB16</f>
        <v>='P:\396 AAHPA\11539601 State Port &amp; Harbor Benefits\IMPLAN Multipliers\[MOA 2013 Labor Income Multipliers.xls]Labor Income Multipliers'!$H$60</v>
      </c>
      <c r="AC32" s="0" t="str">
        <f aca="false">"="&amp;AC$10&amp;AC16</f>
        <v>='P:\396 AAHPA\11539601 State Port &amp; Harbor Benefits\IMPLAN Multipliers\[MOA 2013 Tax on Production and Imports Multipliers.xls]Tax on Production and Imports M'!$H$60</v>
      </c>
      <c r="AD32" s="0" t="str">
        <f aca="false">"="&amp;AD$10&amp;AD16</f>
        <v>='P:\396 AAHPA\11539601 State Port &amp; Harbor Benefits\IMPLAN Multipliers\[Bethel 2013 Output Multipliers.xls]Output Multipliers'!$F$60</v>
      </c>
      <c r="AE32" s="0" t="str">
        <f aca="false">"="&amp;AE$10&amp;AE16</f>
        <v>='P:\396 AAHPA\11539601 State Port &amp; Harbor Benefits\IMPLAN Multipliers\[Bethel 2013 Employment Multipliers.xls]Employment Multipliers'!$F$60</v>
      </c>
      <c r="AF32" s="0" t="str">
        <f aca="false">"="&amp;AF$10&amp;AF16</f>
        <v>='P:\396 AAHPA\11539601 State Port &amp; Harbor Benefits\IMPLAN Multipliers\[Bethel 2013 Total Value Added Multipliers.xls]Total Value Added Multipliers'!$F$60</v>
      </c>
      <c r="AG32" s="0" t="str">
        <f aca="false">"="&amp;AG$10&amp;AG16</f>
        <v>='P:\396 AAHPA\11539601 State Port &amp; Harbor Benefits\IMPLAN Multipliers\[Bethel 2013 Labor Income Multipliers.xls]Labor Income Multipliers'!$F$60</v>
      </c>
      <c r="AH32" s="0" t="str">
        <f aca="false">"="&amp;AH$10&amp;AH16</f>
        <v>='P:\396 AAHPA\11539601 State Port &amp; Harbor Benefits\IMPLAN Multipliers\[Bethel 2013 Tax on Production and Imports Multipliers.xls]Tax on Production and Imports M'!$F$60</v>
      </c>
      <c r="AI32" s="0" t="str">
        <f aca="false">"="&amp;AI$10&amp;AI16</f>
        <v>='P:\396 AAHPA\11539601 State Port &amp; Harbor Benefits\IMPLAN Multipliers\[Bethel 2013 Employment Multipliers.xls]Employment Multipliers'!$H$60</v>
      </c>
      <c r="AJ32" s="0" t="str">
        <f aca="false">"="&amp;AJ$10&amp;AJ16</f>
        <v>='P:\396 AAHPA\11539601 State Port &amp; Harbor Benefits\IMPLAN Multipliers\[Bethel 2013 Total Value Added Multipliers.xls]Total Value Added Multipliers'!$H$60</v>
      </c>
      <c r="AK32" s="0" t="str">
        <f aca="false">"="&amp;AK$10&amp;AK16</f>
        <v>='P:\396 AAHPA\11539601 State Port &amp; Harbor Benefits\IMPLAN Multipliers\[Bethel 2013 Labor Income Multipliers.xls]Labor Income Multipliers'!$H$60</v>
      </c>
      <c r="AL32" s="0" t="str">
        <f aca="false">"="&amp;AL$10&amp;AL16</f>
        <v>='P:\396 AAHPA\11539601 State Port &amp; Harbor Benefits\IMPLAN Multipliers\[Bethel 2013 Tax on Production and Imports Multipliers.xls]Tax on Production and Imports M'!$H$60</v>
      </c>
      <c r="AM32" s="0" t="str">
        <f aca="false">"="&amp;AM$10&amp;AM16</f>
        <v>='P:\396 AAHPA\11539601 State Port &amp; Harbor Benefits\IMPLAN Multipliers\[BBB 2013 Output Multipliers.xls]Output Multipliers'!$F$60</v>
      </c>
      <c r="AN32" s="0" t="str">
        <f aca="false">"="&amp;AN$10&amp;AN16</f>
        <v>='P:\396 AAHPA\11539601 State Port &amp; Harbor Benefits\IMPLAN Multipliers\[BBB 2013 Employment Multipliers.xls]Employment Multipliers'!$F$60</v>
      </c>
      <c r="AO32" s="0" t="str">
        <f aca="false">"="&amp;AO$10&amp;AO16</f>
        <v>='P:\396 AAHPA\11539601 State Port &amp; Harbor Benefits\IMPLAN Multipliers\[BBB 2013 Total Value Added Multipliers.xls]Total Value Added Multipliers'!$F$60</v>
      </c>
      <c r="AP32" s="0" t="str">
        <f aca="false">"="&amp;AP$10&amp;AP16</f>
        <v>='P:\396 AAHPA\11539601 State Port &amp; Harbor Benefits\IMPLAN Multipliers\[BBB 2013 Labor Income Multipliers.xls]Labor Income Multipliers'!$F$60</v>
      </c>
      <c r="AQ32" s="0" t="str">
        <f aca="false">"="&amp;AQ$10&amp;AQ16</f>
        <v>='P:\396 AAHPA\11539601 State Port &amp; Harbor Benefits\IMPLAN Multipliers\[BBB 2013 Tax on Production and Imports Multipliers.xls]Tax on Production and Imports M'!$F$60</v>
      </c>
      <c r="AR32" s="0" t="str">
        <f aca="false">"="&amp;AR$10&amp;AR16</f>
        <v>='P:\396 AAHPA\11539601 State Port &amp; Harbor Benefits\IMPLAN Multipliers\[BBB 2013 Employment Multipliers.xls]Employment Multipliers'!$H$60</v>
      </c>
      <c r="AS32" s="0" t="str">
        <f aca="false">"="&amp;AS$10&amp;AS16</f>
        <v>='P:\396 AAHPA\11539601 State Port &amp; Harbor Benefits\IMPLAN Multipliers\[BBB 2013 Total Value Added Multipliers.xls]Total Value Added Multipliers'!$H$60</v>
      </c>
      <c r="AT32" s="0" t="str">
        <f aca="false">"="&amp;AT$10&amp;AT16</f>
        <v>='P:\396 AAHPA\11539601 State Port &amp; Harbor Benefits\IMPLAN Multipliers\[BBB 2013 Labor Income Multipliers.xls]Labor Income Multipliers'!$H$60</v>
      </c>
      <c r="AU32" s="0" t="str">
        <f aca="false">"="&amp;AU$10&amp;AU16</f>
        <v>='P:\396 AAHPA\11539601 State Port &amp; Harbor Benefits\IMPLAN Multipliers\[BBB 2013 Tax on Production and Imports Multipliers.xls]Tax on Production and Imports M'!$H$60</v>
      </c>
      <c r="AV32" s="0" t="str">
        <f aca="false">"="&amp;AV$10&amp;AV16</f>
        <v>='P:\396 AAHPA\11539601 State Port &amp; Harbor Benefits\IMPLAN Multipliers\[Denali 2013 Output Multipliers.xls]Output Multipliers'!$F$60</v>
      </c>
      <c r="AW32" s="0" t="str">
        <f aca="false">"="&amp;AW$10&amp;AW16</f>
        <v>='P:\396 AAHPA\11539601 State Port &amp; Harbor Benefits\IMPLAN Multipliers\[Denali 2013 Employment Multipliers.xls]Employment Multipliers'!$F$60</v>
      </c>
      <c r="AX32" s="0" t="str">
        <f aca="false">"="&amp;AX$10&amp;AX16</f>
        <v>='P:\396 AAHPA\11539601 State Port &amp; Harbor Benefits\IMPLAN Multipliers\[Denali 2013 Total Value Added Multipliers.xls]Total Value Added Multipliers'!$F$60</v>
      </c>
      <c r="AY32" s="0" t="str">
        <f aca="false">"="&amp;AY$10&amp;AY16</f>
        <v>='P:\396 AAHPA\11539601 State Port &amp; Harbor Benefits\IMPLAN Multipliers\[Denali 2013 Labor Income Multipliers.xls]Labor Income Multipliers'!$F$60</v>
      </c>
      <c r="AZ32" s="0" t="str">
        <f aca="false">"="&amp;AZ$10&amp;AZ16</f>
        <v>='P:\396 AAHPA\11539601 State Port &amp; Harbor Benefits\IMPLAN Multipliers\[Denali 2013 Tax on Production and Imports Multipliers.xls]Tax on Production and Imports M'!$F$60</v>
      </c>
      <c r="BA32" s="0" t="str">
        <f aca="false">"="&amp;BA$10&amp;BA16</f>
        <v>='P:\396 AAHPA\11539601 State Port &amp; Harbor Benefits\IMPLAN Multipliers\[Denali 2013 Employment Multipliers.xls]Employment Multipliers'!$H$60</v>
      </c>
      <c r="BB32" s="0" t="str">
        <f aca="false">"="&amp;BB$10&amp;BB16</f>
        <v>='P:\396 AAHPA\11539601 State Port &amp; Harbor Benefits\IMPLAN Multipliers\[Denali 2013 Total Value Added Multipliers.xls]Total Value Added Multipliers'!$H$60</v>
      </c>
      <c r="BC32" s="0" t="str">
        <f aca="false">"="&amp;BC$10&amp;BC16</f>
        <v>='P:\396 AAHPA\11539601 State Port &amp; Harbor Benefits\IMPLAN Multipliers\[Denali 2013 Labor Income Multipliers.xls]Labor Income Multipliers'!$H$60</v>
      </c>
      <c r="BD32" s="0" t="str">
        <f aca="false">"="&amp;BD$10&amp;BD16</f>
        <v>='P:\396 AAHPA\11539601 State Port &amp; Harbor Benefits\IMPLAN Multipliers\[Denali 2013 Tax on Production and Imports Multipliers.xls]Tax on Production and Imports M'!$H$60</v>
      </c>
      <c r="BE32" s="0" t="str">
        <f aca="false">"="&amp;BE$10&amp;BE16</f>
        <v>='P:\396 AAHPA\11539601 State Port &amp; Harbor Benefits\IMPLAN Multipliers\[Dillingham 2013 Output Multipliers.xls]Output Multipliers'!$F$60</v>
      </c>
      <c r="BF32" s="0" t="str">
        <f aca="false">"="&amp;BF$10&amp;BF16</f>
        <v>='P:\396 AAHPA\11539601 State Port &amp; Harbor Benefits\IMPLAN Multipliers\[Dillingham 2013 Employment Multipliers.xls]Employment Multipliers'!$F$60</v>
      </c>
      <c r="BG32" s="0" t="str">
        <f aca="false">"="&amp;BG$10&amp;BG16</f>
        <v>='P:\396 AAHPA\11539601 State Port &amp; Harbor Benefits\IMPLAN Multipliers\[Dillingham 2013 Total Value Added Multipliers.xls]Total Value Added Multipliers'!$F$60</v>
      </c>
      <c r="BH32" s="0" t="str">
        <f aca="false">"="&amp;BH$10&amp;BH16</f>
        <v>='P:\396 AAHPA\11539601 State Port &amp; Harbor Benefits\IMPLAN Multipliers\[Dillingham 2013 Labor Income Multipliers.xls]Labor Income Multipliers'!$F$60</v>
      </c>
      <c r="BI32" s="0" t="str">
        <f aca="false">"="&amp;BI$10&amp;BI16</f>
        <v>='P:\396 AAHPA\11539601 State Port &amp; Harbor Benefits\IMPLAN Multipliers\[Dillingham 2013 Tax on Production and Imports Multipliers.xls]Tax on Production and Imports M'!$F$60</v>
      </c>
      <c r="BJ32" s="0" t="str">
        <f aca="false">"="&amp;BJ$10&amp;BJ16</f>
        <v>='P:\396 AAHPA\11539601 State Port &amp; Harbor Benefits\IMPLAN Multipliers\[Dillingham 2013 Employment Multipliers.xls]Employment Multipliers'!$H$60</v>
      </c>
      <c r="BK32" s="0" t="str">
        <f aca="false">"="&amp;BK$10&amp;BK16</f>
        <v>='P:\396 AAHPA\11539601 State Port &amp; Harbor Benefits\IMPLAN Multipliers\[Dillingham 2013 Total Value Added Multipliers.xls]Total Value Added Multipliers'!$H$60</v>
      </c>
      <c r="BL32" s="0" t="str">
        <f aca="false">"="&amp;BL$10&amp;BL16</f>
        <v>='P:\396 AAHPA\11539601 State Port &amp; Harbor Benefits\IMPLAN Multipliers\[Dillingham 2013 Labor Income Multipliers.xls]Labor Income Multipliers'!$H$60</v>
      </c>
      <c r="BM32" s="0" t="str">
        <f aca="false">"="&amp;BM$10&amp;BM16</f>
        <v>='P:\396 AAHPA\11539601 State Port &amp; Harbor Benefits\IMPLAN Multipliers\[Dillingham 2013 Tax on Production and Imports Multipliers.xls]Tax on Production and Imports M'!$H$60</v>
      </c>
      <c r="BN32" s="0" t="str">
        <f aca="false">"="&amp;BN$10&amp;BN16</f>
        <v>='P:\396 AAHPA\11539601 State Port &amp; Harbor Benefits\IMPLAN Multipliers\[FNSB 2013 Output Multipliers.xls]Output Multipliers'!$F$60</v>
      </c>
      <c r="BO32" s="0" t="str">
        <f aca="false">"="&amp;BO$10&amp;BO16</f>
        <v>='P:\396 AAHPA\11539601 State Port &amp; Harbor Benefits\IMPLAN Multipliers\[FNSB 2013 Employment Multipliers.xls]Employment Multipliers'!$F$60</v>
      </c>
      <c r="BP32" s="0" t="str">
        <f aca="false">"="&amp;BP$10&amp;BP16</f>
        <v>='P:\396 AAHPA\11539601 State Port &amp; Harbor Benefits\IMPLAN Multipliers\[FNSB 2013 Total Value Added Multipliers.xls]Total Value Added Multipliers'!$F$60</v>
      </c>
      <c r="BQ32" s="0" t="str">
        <f aca="false">"="&amp;BQ$10&amp;BQ16</f>
        <v>='P:\396 AAHPA\11539601 State Port &amp; Harbor Benefits\IMPLAN Multipliers\[FNSB 2013 Labor Income Multipliers.xls]Labor Income Multipliers'!$F$60</v>
      </c>
      <c r="BR32" s="0" t="str">
        <f aca="false">"="&amp;BR$10&amp;BR16</f>
        <v>='P:\396 AAHPA\11539601 State Port &amp; Harbor Benefits\IMPLAN Multipliers\[FNSB 2013 Tax on Production and Imports Multipliers.xls]Tax on Production and Imports M'!$F$60</v>
      </c>
      <c r="BS32" s="0" t="str">
        <f aca="false">"="&amp;BS$10&amp;BS16</f>
        <v>='P:\396 AAHPA\11539601 State Port &amp; Harbor Benefits\IMPLAN Multipliers\[FNSB 2013 Employment Multipliers.xls]Employment Multipliers'!$H$60</v>
      </c>
      <c r="BT32" s="0" t="str">
        <f aca="false">"="&amp;BT$10&amp;BT16</f>
        <v>='P:\396 AAHPA\11539601 State Port &amp; Harbor Benefits\IMPLAN Multipliers\[FNSB 2013 Total Value Added Multipliers.xls]Total Value Added Multipliers'!$H$60</v>
      </c>
      <c r="BU32" s="0" t="str">
        <f aca="false">"="&amp;BU$10&amp;BU16</f>
        <v>='P:\396 AAHPA\11539601 State Port &amp; Harbor Benefits\IMPLAN Multipliers\[FNSB 2013 Labor Income Multipliers.xls]Labor Income Multipliers'!$H$60</v>
      </c>
      <c r="BV32" s="0" t="str">
        <f aca="false">"="&amp;BV$10&amp;BV16</f>
        <v>='P:\396 AAHPA\11539601 State Port &amp; Harbor Benefits\IMPLAN Multipliers\[FNSB 2013 Tax on Production and Imports Multipliers.xls]Tax on Production and Imports M'!$H$60</v>
      </c>
      <c r="BW32" s="0" t="str">
        <f aca="false">"="&amp;BW$10&amp;BW16</f>
        <v>='P:\396 AAHPA\11539601 State Port &amp; Harbor Benefits\IMPLAN Multipliers\[Haines 2013 Output Multipliers.xls]Output Multipliers'!$F$60</v>
      </c>
      <c r="BX32" s="0" t="str">
        <f aca="false">"="&amp;BX$10&amp;BX16</f>
        <v>='P:\396 AAHPA\11539601 State Port &amp; Harbor Benefits\IMPLAN Multipliers\[Haines 2013 Employment Multipliers.xls]Employment Multipliers'!$F$60</v>
      </c>
      <c r="BY32" s="0" t="str">
        <f aca="false">"="&amp;BY$10&amp;BY16</f>
        <v>='P:\396 AAHPA\11539601 State Port &amp; Harbor Benefits\IMPLAN Multipliers\[Haines 2013 Total Value Added Multipliers.xls]Total Value Added Multipliers'!$F$60</v>
      </c>
      <c r="BZ32" s="0" t="str">
        <f aca="false">"="&amp;BZ$10&amp;BZ16</f>
        <v>='P:\396 AAHPA\11539601 State Port &amp; Harbor Benefits\IMPLAN Multipliers\[Haines 2013 Labor Income Multipliers.xls]Labor Income Multipliers'!$F$60</v>
      </c>
      <c r="CA32" s="0" t="str">
        <f aca="false">"="&amp;CA$10&amp;CA16</f>
        <v>='P:\396 AAHPA\11539601 State Port &amp; Harbor Benefits\IMPLAN Multipliers\[Haines 2013 Tax on Production and Imports Multipliers.xls]Tax on Production and Imports M'!$F$60</v>
      </c>
      <c r="CB32" s="0" t="str">
        <f aca="false">"="&amp;CB$10&amp;CB16</f>
        <v>='P:\396 AAHPA\11539601 State Port &amp; Harbor Benefits\IMPLAN Multipliers\[Haines 2013 Employment Multipliers.xls]Employment Multipliers'!$H$60</v>
      </c>
      <c r="CC32" s="0" t="str">
        <f aca="false">"="&amp;CC$10&amp;CC16</f>
        <v>='P:\396 AAHPA\11539601 State Port &amp; Harbor Benefits\IMPLAN Multipliers\[Haines 2013 Total Value Added Multipliers.xls]Total Value Added Multipliers'!$H$60</v>
      </c>
      <c r="CD32" s="0" t="str">
        <f aca="false">"="&amp;CD$10&amp;CD16</f>
        <v>='P:\396 AAHPA\11539601 State Port &amp; Harbor Benefits\IMPLAN Multipliers\[Haines 2013 Labor Income Multipliers.xls]Labor Income Multipliers'!$H$60</v>
      </c>
      <c r="CE32" s="0" t="str">
        <f aca="false">"="&amp;CE$10&amp;CE16</f>
        <v>='P:\396 AAHPA\11539601 State Port &amp; Harbor Benefits\IMPLAN Multipliers\[Haines 2013 Tax on Production and Imports Multipliers.xls]Tax on Production and Imports M'!$H$60</v>
      </c>
      <c r="CF32" s="0" t="str">
        <f aca="false">"="&amp;CF$10&amp;CF16</f>
        <v>='P:\396 AAHPA\11539601 State Port &amp; Harbor Benefits\IMPLAN Multipliers\[Hoonah Angoon 2013 Output Multipliers.xls]Output Multipliers'!$F$60</v>
      </c>
      <c r="CG32" s="0" t="str">
        <f aca="false">"="&amp;CG$10&amp;CG16</f>
        <v>='P:\396 AAHPA\11539601 State Port &amp; Harbor Benefits\IMPLAN Multipliers\[Hoonah Angoon 2013 Employment Multipliers.xls]Employment Multipliers'!$F$60</v>
      </c>
      <c r="CH32" s="0" t="str">
        <f aca="false">"="&amp;CH$10&amp;CH16</f>
        <v>='P:\396 AAHPA\11539601 State Port &amp; Harbor Benefits\IMPLAN Multipliers\[Hoonah Angoon 2013 Total Value Added Multipliers.xls]Total Value Added Multipliers'!$F$60</v>
      </c>
      <c r="CI32" s="0" t="str">
        <f aca="false">"="&amp;CI$10&amp;CI16</f>
        <v>='P:\396 AAHPA\11539601 State Port &amp; Harbor Benefits\IMPLAN Multipliers\[Hoonah Angoon 2013 Labor Income Multipliers.xls]Labor Income Multipliers'!$F$60</v>
      </c>
      <c r="CJ32" s="0" t="str">
        <f aca="false">"="&amp;CJ$10&amp;CJ16</f>
        <v>='P:\396 AAHPA\11539601 State Port &amp; Harbor Benefits\IMPLAN Multipliers\[Hoonah Angoon 2013 Tax on Production and Imports Multipliers.xls]Tax on Production and Imports M'!$F$60</v>
      </c>
      <c r="CK32" s="0" t="str">
        <f aca="false">"="&amp;CK$10&amp;CK16</f>
        <v>='P:\396 AAHPA\11539601 State Port &amp; Harbor Benefits\IMPLAN Multipliers\[Hoonah Angoon 2013 Employment Multipliers.xls]Employment Multipliers'!$H$60</v>
      </c>
      <c r="CL32" s="0" t="str">
        <f aca="false">"="&amp;CL$10&amp;CL16</f>
        <v>='P:\396 AAHPA\11539601 State Port &amp; Harbor Benefits\IMPLAN Multipliers\[Hoonah Angoon 2013 Total Value Added Multipliers.xls]Total Value Added Multipliers'!$H$60</v>
      </c>
      <c r="CM32" s="0" t="str">
        <f aca="false">"="&amp;CM$10&amp;CM16</f>
        <v>='P:\396 AAHPA\11539601 State Port &amp; Harbor Benefits\IMPLAN Multipliers\[Hoonah Angoon 2013 Labor Income Multipliers.xls]Labor Income Multipliers'!$H$60</v>
      </c>
      <c r="CN32" s="0" t="str">
        <f aca="false">"="&amp;CN$10&amp;CN16</f>
        <v>='P:\396 AAHPA\11539601 State Port &amp; Harbor Benefits\IMPLAN Multipliers\[Hoonah Angoon 2013 Tax on Production and Imports Multipliers.xls]Tax on Production and Imports M'!$H$60</v>
      </c>
      <c r="CO32" s="0" t="str">
        <f aca="false">"="&amp;CO$10&amp;CO16</f>
        <v>='P:\396 AAHPA\11539601 State Port &amp; Harbor Benefits\IMPLAN Multipliers\[Juneau 2013 Output Multipliers.xls]Output Multipliers'!$F$60</v>
      </c>
      <c r="CP32" s="0" t="str">
        <f aca="false">"="&amp;CP$10&amp;CP16</f>
        <v>='P:\396 AAHPA\11539601 State Port &amp; Harbor Benefits\IMPLAN Multipliers\[Juneau 2013 Employment Multipliers.xls]Employment Multipliers'!$F$60</v>
      </c>
      <c r="CQ32" s="0" t="str">
        <f aca="false">"="&amp;CQ$10&amp;CQ16</f>
        <v>='P:\396 AAHPA\11539601 State Port &amp; Harbor Benefits\IMPLAN Multipliers\[Juneau 2013 Total Value Added Multipliers.xls]Total Value Added Multipliers'!$F$60</v>
      </c>
      <c r="CR32" s="0" t="str">
        <f aca="false">"="&amp;CR$10&amp;CR16</f>
        <v>='P:\396 AAHPA\11539601 State Port &amp; Harbor Benefits\IMPLAN Multipliers\[Juneau 2013 Labor Income Multipliers.xls]Labor Income Multipliers'!$F$60</v>
      </c>
      <c r="CS32" s="0" t="str">
        <f aca="false">"="&amp;CS$10&amp;CS16</f>
        <v>='P:\396 AAHPA\11539601 State Port &amp; Harbor Benefits\IMPLAN Multipliers\[Juneau 2013 Tax on Production and Imports Multipliers.xls]Tax on Production and Imports M'!$F$60</v>
      </c>
      <c r="CT32" s="0" t="str">
        <f aca="false">"="&amp;CT$10&amp;CT16</f>
        <v>='P:\396 AAHPA\11539601 State Port &amp; Harbor Benefits\IMPLAN Multipliers\[Juneau 2013 Employment Multipliers.xls]Employment Multipliers'!$H$60</v>
      </c>
      <c r="CU32" s="0" t="str">
        <f aca="false">"="&amp;CU$10&amp;CU16</f>
        <v>='P:\396 AAHPA\11539601 State Port &amp; Harbor Benefits\IMPLAN Multipliers\[Juneau 2013 Total Value Added Multipliers.xls]Total Value Added Multipliers'!$H$60</v>
      </c>
      <c r="CV32" s="0" t="str">
        <f aca="false">"="&amp;CV$10&amp;CV16</f>
        <v>='P:\396 AAHPA\11539601 State Port &amp; Harbor Benefits\IMPLAN Multipliers\[Juneau 2013 Labor Income Multipliers.xls]Labor Income Multipliers'!$H$60</v>
      </c>
      <c r="CW32" s="0" t="str">
        <f aca="false">"="&amp;CW$10&amp;CW16</f>
        <v>='P:\396 AAHPA\11539601 State Port &amp; Harbor Benefits\IMPLAN Multipliers\[Juneau 2013 Tax on Production and Imports Multipliers.xls]Tax on Production and Imports M'!$H$60</v>
      </c>
      <c r="CX32" s="0" t="str">
        <f aca="false">"="&amp;CX$10&amp;CX16</f>
        <v>='P:\396 AAHPA\11539601 State Port &amp; Harbor Benefits\IMPLAN Multipliers\[KPB 2013 Output Multipliers.xls]Output Multipliers'!$F$60</v>
      </c>
      <c r="CY32" s="0" t="str">
        <f aca="false">"="&amp;CY$10&amp;CY16</f>
        <v>='P:\396 AAHPA\11539601 State Port &amp; Harbor Benefits\IMPLAN Multipliers\[KPB 2013 Employment Multipliers.xls]Employment Multipliers'!$F$60</v>
      </c>
      <c r="CZ32" s="0" t="str">
        <f aca="false">"="&amp;CZ$10&amp;CZ16</f>
        <v>='P:\396 AAHPA\11539601 State Port &amp; Harbor Benefits\IMPLAN Multipliers\[KPB 2013 Total Value Added Multipliers.xls]Total Value Added Multipliers'!$F$60</v>
      </c>
      <c r="DA32" s="0" t="str">
        <f aca="false">"="&amp;DA$10&amp;DA16</f>
        <v>='P:\396 AAHPA\11539601 State Port &amp; Harbor Benefits\IMPLAN Multipliers\[KPB 2013 Labor Income Multipliers.xls]Labor Income Multipliers'!$F$60</v>
      </c>
      <c r="DB32" s="0" t="str">
        <f aca="false">"="&amp;DB$10&amp;DB16</f>
        <v>='P:\396 AAHPA\11539601 State Port &amp; Harbor Benefits\IMPLAN Multipliers\[KPB 2013 Tax on Production and Imports Multipliers.xls]Tax on Production and Imports M'!$F$60</v>
      </c>
      <c r="DC32" s="0" t="str">
        <f aca="false">"="&amp;DC$10&amp;DC16</f>
        <v>='P:\396 AAHPA\11539601 State Port &amp; Harbor Benefits\IMPLAN Multipliers\[KPB 2013 Employment Multipliers.xls]Employment Multipliers'!$H$60</v>
      </c>
      <c r="DD32" s="0" t="str">
        <f aca="false">"="&amp;DD$10&amp;DD16</f>
        <v>='P:\396 AAHPA\11539601 State Port &amp; Harbor Benefits\IMPLAN Multipliers\[KPB 2013 Total Value Added Multipliers.xls]Total Value Added Multipliers'!$H$60</v>
      </c>
      <c r="DE32" s="0" t="str">
        <f aca="false">"="&amp;DE$10&amp;DE16</f>
        <v>='P:\396 AAHPA\11539601 State Port &amp; Harbor Benefits\IMPLAN Multipliers\[KPB 2013 Labor Income Multipliers.xls]Labor Income Multipliers'!$H$60</v>
      </c>
      <c r="DF32" s="0" t="str">
        <f aca="false">"="&amp;DF$10&amp;DF16</f>
        <v>='P:\396 AAHPA\11539601 State Port &amp; Harbor Benefits\IMPLAN Multipliers\[KPB 2013 Tax on Production and Imports Multipliers.xls]Tax on Production and Imports M'!$H$60</v>
      </c>
      <c r="DG32" s="0" t="str">
        <f aca="false">"="&amp;DG$10&amp;DG16</f>
        <v>='P:\396 AAHPA\11539601 State Port &amp; Harbor Benefits\IMPLAN Multipliers\[Ketchikan 2013 Output Multipliers.xls]Output Multipliers'!$F$60</v>
      </c>
      <c r="DH32" s="0" t="str">
        <f aca="false">"="&amp;DH$10&amp;DH16</f>
        <v>='P:\396 AAHPA\11539601 State Port &amp; Harbor Benefits\IMPLAN Multipliers\[Ketchikan 2013 Employment Multipliers.xls]Employment Multipliers'!$F$60</v>
      </c>
      <c r="DI32" s="0" t="str">
        <f aca="false">"="&amp;DI$10&amp;DI16</f>
        <v>='P:\396 AAHPA\11539601 State Port &amp; Harbor Benefits\IMPLAN Multipliers\[Ketchikan 2013 Total Value Added Multipliers.xls]Total Value Added Multipliers'!$F$60</v>
      </c>
      <c r="DJ32" s="0" t="str">
        <f aca="false">"="&amp;DJ$10&amp;DJ16</f>
        <v>='P:\396 AAHPA\11539601 State Port &amp; Harbor Benefits\IMPLAN Multipliers\[Ketchikan 2013 Labor Income Multipliers.xls]Labor Income Multipliers'!$F$60</v>
      </c>
      <c r="DK32" s="0" t="str">
        <f aca="false">"="&amp;DK$10&amp;DK16</f>
        <v>='P:\396 AAHPA\11539601 State Port &amp; Harbor Benefits\IMPLAN Multipliers\[Ketchikan 2013 Tax on Production and Imports Multipliers.xls]Tax on Production and Imports M'!$F$60</v>
      </c>
      <c r="DL32" s="0" t="str">
        <f aca="false">"="&amp;DL$10&amp;DL16</f>
        <v>='P:\396 AAHPA\11539601 State Port &amp; Harbor Benefits\IMPLAN Multipliers\[Ketchikan 2013 Employment Multipliers.xls]Employment Multipliers'!$H$60</v>
      </c>
      <c r="DM32" s="0" t="str">
        <f aca="false">"="&amp;DM$10&amp;DM16</f>
        <v>='P:\396 AAHPA\11539601 State Port &amp; Harbor Benefits\IMPLAN Multipliers\[Ketchikan 2013 Total Value Added Multipliers.xls]Total Value Added Multipliers'!$H$60</v>
      </c>
      <c r="DN32" s="0" t="str">
        <f aca="false">"="&amp;DN$10&amp;DN16</f>
        <v>='P:\396 AAHPA\11539601 State Port &amp; Harbor Benefits\IMPLAN Multipliers\[Ketchikan 2013 Labor Income Multipliers.xls]Labor Income Multipliers'!$H$60</v>
      </c>
      <c r="DO32" s="0" t="str">
        <f aca="false">"="&amp;DO$10&amp;DO16</f>
        <v>='P:\396 AAHPA\11539601 State Port &amp; Harbor Benefits\IMPLAN Multipliers\[Ketchikan 2013 Tax on Production and Imports Multipliers.xls]Tax on Production and Imports M'!$H$60</v>
      </c>
      <c r="DP32" s="0" t="str">
        <f aca="false">"="&amp;DP$10&amp;DP16</f>
        <v>='P:\396 AAHPA\11539601 State Port &amp; Harbor Benefits\IMPLAN Multipliers\[Kodiak 2013 Output Multipliers.xls]Output Multipliers'!$F$60</v>
      </c>
      <c r="DQ32" s="0" t="str">
        <f aca="false">"="&amp;DQ$10&amp;DQ16</f>
        <v>='P:\396 AAHPA\11539601 State Port &amp; Harbor Benefits\IMPLAN Multipliers\[Kodiak 2013 Employment Multipliers.xls]Employment Multipliers'!$F$60</v>
      </c>
      <c r="DR32" s="0" t="str">
        <f aca="false">"="&amp;DR$10&amp;DR16</f>
        <v>='P:\396 AAHPA\11539601 State Port &amp; Harbor Benefits\IMPLAN Multipliers\[Kodiak 2013 Total Value Added Multipliers.xls]Total Value Added Multipliers'!$F$60</v>
      </c>
      <c r="DS32" s="0" t="str">
        <f aca="false">"="&amp;DS$10&amp;DS16</f>
        <v>='P:\396 AAHPA\11539601 State Port &amp; Harbor Benefits\IMPLAN Multipliers\[Kodiak 2013 Labor Income Multipliers.xls]Labor Income Multipliers'!$F$60</v>
      </c>
      <c r="DT32" s="0" t="str">
        <f aca="false">"="&amp;DT$10&amp;DT16</f>
        <v>='P:\396 AAHPA\11539601 State Port &amp; Harbor Benefits\IMPLAN Multipliers\[Kodiak 2013 Tax on Production and Imports Multipliers.xls]Tax on Production and Imports M'!$F$60</v>
      </c>
      <c r="DU32" s="0" t="str">
        <f aca="false">"="&amp;DU$10&amp;DU16</f>
        <v>='P:\396 AAHPA\11539601 State Port &amp; Harbor Benefits\IMPLAN Multipliers\[Kodiak 2013 Employment Multipliers.xls]Employment Multipliers'!$H$60</v>
      </c>
      <c r="DV32" s="0" t="str">
        <f aca="false">"="&amp;DV$10&amp;DV16</f>
        <v>='P:\396 AAHPA\11539601 State Port &amp; Harbor Benefits\IMPLAN Multipliers\[Kodiak 2013 Total Value Added Multipliers.xls]Total Value Added Multipliers'!$H$60</v>
      </c>
      <c r="DW32" s="0" t="str">
        <f aca="false">"="&amp;DW$10&amp;DW16</f>
        <v>='P:\396 AAHPA\11539601 State Port &amp; Harbor Benefits\IMPLAN Multipliers\[Kodiak 2013 Labor Income Multipliers.xls]Labor Income Multipliers'!$H$60</v>
      </c>
      <c r="DX32" s="0" t="str">
        <f aca="false">"="&amp;DX$10&amp;DX16</f>
        <v>='P:\396 AAHPA\11539601 State Port &amp; Harbor Benefits\IMPLAN Multipliers\[Kodiak 2013 Tax on Production and Imports Multipliers.xls]Tax on Production and Imports M'!$H$60</v>
      </c>
      <c r="DY32" s="0" t="str">
        <f aca="false">"="&amp;DY$10&amp;DY16</f>
        <v>='P:\396 AAHPA\11539601 State Port &amp; Harbor Benefits\IMPLAN Multipliers\[Lake and Pen 2013 Output Multipliers.xls]Output Multipliers'!$F$60</v>
      </c>
      <c r="DZ32" s="0" t="str">
        <f aca="false">"="&amp;DZ$10&amp;DZ16</f>
        <v>='P:\396 AAHPA\11539601 State Port &amp; Harbor Benefits\IMPLAN Multipliers\[Lake and Pen 2013 Employment Multipliers.xls]Employment Multipliers'!$F$60</v>
      </c>
      <c r="EA32" s="0" t="str">
        <f aca="false">"="&amp;EA$10&amp;EA16</f>
        <v>='P:\396 AAHPA\11539601 State Port &amp; Harbor Benefits\IMPLAN Multipliers\[Lake and Pen 2013 Total Value Added Multipliers.xls]Total Value Added Multipliers'!$F$60</v>
      </c>
      <c r="EB32" s="0" t="str">
        <f aca="false">"="&amp;EB$10&amp;EB16</f>
        <v>='P:\396 AAHPA\11539601 State Port &amp; Harbor Benefits\IMPLAN Multipliers\[Lake and Pen 2013 Labor Income Multipliers.xls]Labor Income Multipliers'!$F$60</v>
      </c>
      <c r="EC32" s="0" t="str">
        <f aca="false">"="&amp;EC$10&amp;EC16</f>
        <v>='P:\396 AAHPA\11539601 State Port &amp; Harbor Benefits\IMPLAN Multipliers\[Lake and Pen 2013 Tax on Production and Imports Multipliers.xls]Tax on Production and Imports M'!$F$60</v>
      </c>
      <c r="ED32" s="0" t="str">
        <f aca="false">"="&amp;ED$10&amp;ED16</f>
        <v>='P:\396 AAHPA\11539601 State Port &amp; Harbor Benefits\IMPLAN Multipliers\[Lake and Pen 2013 Employment Multipliers.xls]Employment Multipliers'!$H$60</v>
      </c>
      <c r="EE32" s="0" t="str">
        <f aca="false">"="&amp;EE$10&amp;EE16</f>
        <v>='P:\396 AAHPA\11539601 State Port &amp; Harbor Benefits\IMPLAN Multipliers\[Lake and Pen 2013 Total Value Added Multipliers.xls]Total Value Added Multipliers'!$H$60</v>
      </c>
      <c r="EF32" s="0" t="str">
        <f aca="false">"="&amp;EF$10&amp;EF16</f>
        <v>='P:\396 AAHPA\11539601 State Port &amp; Harbor Benefits\IMPLAN Multipliers\[Lake and Pen 2013 Labor Income Multipliers.xls]Labor Income Multipliers'!$H$60</v>
      </c>
      <c r="EG32" s="0" t="str">
        <f aca="false">"="&amp;EG$10&amp;EG16</f>
        <v>='P:\396 AAHPA\11539601 State Port &amp; Harbor Benefits\IMPLAN Multipliers\[Lake and Pen 2013 Tax on Production and Imports Multipliers.xls]Tax on Production and Imports M'!$H$60</v>
      </c>
      <c r="EH32" s="0" t="str">
        <f aca="false">"="&amp;EH$10&amp;EH16</f>
        <v>='P:\396 AAHPA\11539601 State Port &amp; Harbor Benefits\IMPLAN Multipliers\[MSB 2013 Output Multipliers.xls]Output Multipliers'!$F$60</v>
      </c>
      <c r="EI32" s="0" t="str">
        <f aca="false">"="&amp;EI$10&amp;EI16</f>
        <v>='P:\396 AAHPA\11539601 State Port &amp; Harbor Benefits\IMPLAN Multipliers\[MSB 2013 Employment Multipliers.xls]Employment Multipliers'!$F$60</v>
      </c>
      <c r="EJ32" s="0" t="str">
        <f aca="false">"="&amp;EJ$10&amp;EJ16</f>
        <v>='P:\396 AAHPA\11539601 State Port &amp; Harbor Benefits\IMPLAN Multipliers\[MSB 2013 Total Value Added Multipliers.xls]Total Value Added Multipliers'!$F$60</v>
      </c>
      <c r="EK32" s="0" t="str">
        <f aca="false">"="&amp;EK$10&amp;EK16</f>
        <v>='P:\396 AAHPA\11539601 State Port &amp; Harbor Benefits\IMPLAN Multipliers\[MSB 2013 Labor Income Multipliers.xls]Labor Income Multipliers'!$F$60</v>
      </c>
      <c r="EL32" s="0" t="str">
        <f aca="false">"="&amp;EL$10&amp;EL16</f>
        <v>='P:\396 AAHPA\11539601 State Port &amp; Harbor Benefits\IMPLAN Multipliers\[MSB 2013 Tax on Production and Imports Multipliers.xls]Tax on Production and Imports M'!$F$60</v>
      </c>
      <c r="EM32" s="0" t="str">
        <f aca="false">"="&amp;EM$10&amp;EM16</f>
        <v>='P:\396 AAHPA\11539601 State Port &amp; Harbor Benefits\IMPLAN Multipliers\[MSB 2013 Employment Multipliers.xls]Employment Multipliers'!$H$60</v>
      </c>
      <c r="EN32" s="0" t="str">
        <f aca="false">"="&amp;EN$10&amp;EN16</f>
        <v>='P:\396 AAHPA\11539601 State Port &amp; Harbor Benefits\IMPLAN Multipliers\[MSB 2013 Total Value Added Multipliers.xls]Total Value Added Multipliers'!$H$60</v>
      </c>
      <c r="EO32" s="0" t="str">
        <f aca="false">"="&amp;EO$10&amp;EO16</f>
        <v>='P:\396 AAHPA\11539601 State Port &amp; Harbor Benefits\IMPLAN Multipliers\[MSB 2013 Labor Income Multipliers.xls]Labor Income Multipliers'!$H$60</v>
      </c>
      <c r="EP32" s="0" t="str">
        <f aca="false">"="&amp;EP$10&amp;EP16</f>
        <v>='P:\396 AAHPA\11539601 State Port &amp; Harbor Benefits\IMPLAN Multipliers\[MSB 2013 Tax on Production and Imports Multipliers.xls]Tax on Production and Imports M'!$H$60</v>
      </c>
      <c r="EQ32" s="0" t="str">
        <f aca="false">"="&amp;EQ$10&amp;EQ16</f>
        <v>='P:\396 AAHPA\11539601 State Port &amp; Harbor Benefits\IMPLAN Multipliers\[Nome 2013 Output Multipliers.xls]Output Multipliers'!$F$60</v>
      </c>
      <c r="ER32" s="0" t="str">
        <f aca="false">"="&amp;ER$10&amp;ER16</f>
        <v>='P:\396 AAHPA\11539601 State Port &amp; Harbor Benefits\IMPLAN Multipliers\[Nome 2013 Employment Multipliers.xls]Employment Multipliers'!$F$60</v>
      </c>
      <c r="ES32" s="0" t="str">
        <f aca="false">"="&amp;ES$10&amp;ES16</f>
        <v>='P:\396 AAHPA\11539601 State Port &amp; Harbor Benefits\IMPLAN Multipliers\[Nome 2013 Total Value Added Multipliers.xls]Total Value Added Multipliers'!$F$60</v>
      </c>
      <c r="ET32" s="0" t="str">
        <f aca="false">"="&amp;ET$10&amp;ET16</f>
        <v>='P:\396 AAHPA\11539601 State Port &amp; Harbor Benefits\IMPLAN Multipliers\[Nome 2013 Labor Income Multipliers.xls]Labor Income Multipliers'!$F$60</v>
      </c>
      <c r="EU32" s="0" t="str">
        <f aca="false">"="&amp;EU$10&amp;EU16</f>
        <v>='P:\396 AAHPA\11539601 State Port &amp; Harbor Benefits\IMPLAN Multipliers\[Nome 2013 Tax on Production and Imports Multipliers.xls]Tax on Production and Imports M'!$F$60</v>
      </c>
      <c r="EV32" s="0" t="str">
        <f aca="false">"="&amp;EV$10&amp;EV16</f>
        <v>='P:\396 AAHPA\11539601 State Port &amp; Harbor Benefits\IMPLAN Multipliers\[Nome 2013 Employment Multipliers.xls]Employment Multipliers'!$H$60</v>
      </c>
      <c r="EW32" s="0" t="str">
        <f aca="false">"="&amp;EW$10&amp;EW16</f>
        <v>='P:\396 AAHPA\11539601 State Port &amp; Harbor Benefits\IMPLAN Multipliers\[Nome 2013 Total Value Added Multipliers.xls]Total Value Added Multipliers'!$H$60</v>
      </c>
      <c r="EX32" s="0" t="str">
        <f aca="false">"="&amp;EX$10&amp;EX16</f>
        <v>='P:\396 AAHPA\11539601 State Port &amp; Harbor Benefits\IMPLAN Multipliers\[Nome 2013 Labor Income Multipliers.xls]Labor Income Multipliers'!$H$60</v>
      </c>
      <c r="EY32" s="0" t="str">
        <f aca="false">"="&amp;EY$10&amp;EY16</f>
        <v>='P:\396 AAHPA\11539601 State Port &amp; Harbor Benefits\IMPLAN Multipliers\[Nome 2013 Tax on Production and Imports Multipliers.xls]Tax on Production and Imports M'!$H$60</v>
      </c>
      <c r="EZ32" s="0" t="str">
        <f aca="false">"="&amp;EZ$10&amp;EZ16</f>
        <v>='P:\396 AAHPA\11539601 State Port &amp; Harbor Benefits\IMPLAN Multipliers\[NSB 2013 Output Multipliers.xls]Output Multipliers'!$F$60</v>
      </c>
      <c r="FA32" s="0" t="str">
        <f aca="false">"="&amp;FA$10&amp;FA16</f>
        <v>='P:\396 AAHPA\11539601 State Port &amp; Harbor Benefits\IMPLAN Multipliers\[NSB 2013 Employment Multipliers.xls]Employment Multipliers'!$F$60</v>
      </c>
      <c r="FB32" s="0" t="str">
        <f aca="false">"="&amp;FB$10&amp;FB16</f>
        <v>='P:\396 AAHPA\11539601 State Port &amp; Harbor Benefits\IMPLAN Multipliers\[NSB 2013 Total Value Added Multipliers.xls]Total Value Added Multipliers'!$F$60</v>
      </c>
      <c r="FC32" s="0" t="str">
        <f aca="false">"="&amp;FC$10&amp;FC16</f>
        <v>='P:\396 AAHPA\11539601 State Port &amp; Harbor Benefits\IMPLAN Multipliers\[NSB 2013 Labor Income Multipliers.xls]Labor Income Multipliers'!$F$60</v>
      </c>
      <c r="FD32" s="0" t="str">
        <f aca="false">"="&amp;FD$10&amp;FD16</f>
        <v>='P:\396 AAHPA\11539601 State Port &amp; Harbor Benefits\IMPLAN Multipliers\[NSB 2013 Tax on Production and Imports Multipliers.xls]Tax on Production and Imports M'!$F$60</v>
      </c>
      <c r="FE32" s="0" t="str">
        <f aca="false">"="&amp;FE$10&amp;FE16</f>
        <v>='P:\396 AAHPA\11539601 State Port &amp; Harbor Benefits\IMPLAN Multipliers\[NSB 2013 Employment Multipliers.xls]Employment Multipliers'!$H$60</v>
      </c>
      <c r="FF32" s="0" t="str">
        <f aca="false">"="&amp;FF$10&amp;FF16</f>
        <v>='P:\396 AAHPA\11539601 State Port &amp; Harbor Benefits\IMPLAN Multipliers\[NSB 2013 Total Value Added Multipliers.xls]Total Value Added Multipliers'!$H$60</v>
      </c>
      <c r="FG32" s="0" t="str">
        <f aca="false">"="&amp;FG$10&amp;FG16</f>
        <v>='P:\396 AAHPA\11539601 State Port &amp; Harbor Benefits\IMPLAN Multipliers\[NSB 2013 Labor Income Multipliers.xls]Labor Income Multipliers'!$H$60</v>
      </c>
      <c r="FH32" s="0" t="str">
        <f aca="false">"="&amp;FH$10&amp;FH16</f>
        <v>='P:\396 AAHPA\11539601 State Port &amp; Harbor Benefits\IMPLAN Multipliers\[NSB 2013 Tax on Production and Imports Multipliers.xls]Tax on Production and Imports M'!$H$60</v>
      </c>
      <c r="FI32" s="0" t="str">
        <f aca="false">"="&amp;FI$10&amp;FI16</f>
        <v>='P:\396 AAHPA\11539601 State Port &amp; Harbor Benefits\IMPLAN Multipliers\[NWAB 2013 Output Multipliers.xls]Output Multipliers'!$F$60</v>
      </c>
      <c r="FJ32" s="0" t="str">
        <f aca="false">"="&amp;FJ$10&amp;FJ16</f>
        <v>='P:\396 AAHPA\11539601 State Port &amp; Harbor Benefits\IMPLAN Multipliers\[NWAB 2013 Employment Multipliers.xls]Employment Multipliers'!$F$60</v>
      </c>
      <c r="FK32" s="0" t="str">
        <f aca="false">"="&amp;FK$10&amp;FK16</f>
        <v>='P:\396 AAHPA\11539601 State Port &amp; Harbor Benefits\IMPLAN Multipliers\[NWAB 2013 Total Value Added Multipliers.xls]Total Value Added Multipliers'!$F$60</v>
      </c>
      <c r="FL32" s="0" t="str">
        <f aca="false">"="&amp;FL$10&amp;FL16</f>
        <v>='P:\396 AAHPA\11539601 State Port &amp; Harbor Benefits\IMPLAN Multipliers\[NWAB 2013 Labor Income Multipliers.xls]Labor Income Multipliers'!$F$60</v>
      </c>
      <c r="FM32" s="0" t="str">
        <f aca="false">"="&amp;FM$10&amp;FM16</f>
        <v>='P:\396 AAHPA\11539601 State Port &amp; Harbor Benefits\IMPLAN Multipliers\[NWAB 2013 Tax on Production and Imports Multipliers.xls]Tax on Production and Imports M'!$F$60</v>
      </c>
      <c r="FN32" s="0" t="str">
        <f aca="false">"="&amp;FN$10&amp;FN16</f>
        <v>='P:\396 AAHPA\11539601 State Port &amp; Harbor Benefits\IMPLAN Multipliers\[NWAB 2013 Employment Multipliers.xls]Employment Multipliers'!$H$60</v>
      </c>
      <c r="FO32" s="0" t="str">
        <f aca="false">"="&amp;FO$10&amp;FO16</f>
        <v>='P:\396 AAHPA\11539601 State Port &amp; Harbor Benefits\IMPLAN Multipliers\[NWAB 2013 Total Value Added Multipliers.xls]Total Value Added Multipliers'!$H$60</v>
      </c>
      <c r="FP32" s="0" t="str">
        <f aca="false">"="&amp;FP$10&amp;FP16</f>
        <v>='P:\396 AAHPA\11539601 State Port &amp; Harbor Benefits\IMPLAN Multipliers\[NWAB 2013 Labor Income Multipliers.xls]Labor Income Multipliers'!$H$60</v>
      </c>
      <c r="FQ32" s="0" t="str">
        <f aca="false">"="&amp;FQ$10&amp;FQ16</f>
        <v>='P:\396 AAHPA\11539601 State Port &amp; Harbor Benefits\IMPLAN Multipliers\[NWAB 2013 Tax on Production and Imports Multipliers.xls]Tax on Production and Imports M'!$H$60</v>
      </c>
      <c r="FR32" s="0" t="str">
        <f aca="false">"="&amp;FR$10&amp;FR16</f>
        <v>='P:\396 AAHPA\11539601 State Port &amp; Harbor Benefits\IMPLAN Multipliers\[Petersburg 2013 Output Multipliers.xls]Output Multipliers'!$F$60</v>
      </c>
      <c r="FS32" s="0" t="str">
        <f aca="false">"="&amp;FS$10&amp;FS16</f>
        <v>='P:\396 AAHPA\11539601 State Port &amp; Harbor Benefits\IMPLAN Multipliers\[Petersburg 2013 Employment Multipliers.xls]Employment Multipliers'!$F$60</v>
      </c>
      <c r="FT32" s="0" t="str">
        <f aca="false">"="&amp;FT$10&amp;FT16</f>
        <v>='P:\396 AAHPA\11539601 State Port &amp; Harbor Benefits\IMPLAN Multipliers\[Petersburg 2013 Total Value Added Multipliers.xls]Total Value Added Multipliers'!$F$60</v>
      </c>
      <c r="FU32" s="0" t="str">
        <f aca="false">"="&amp;FU$10&amp;FU16</f>
        <v>='P:\396 AAHPA\11539601 State Port &amp; Harbor Benefits\IMPLAN Multipliers\[Petersburg 2013 Labor Income Multipliers.xls]Labor Income Multipliers'!$F$60</v>
      </c>
      <c r="FV32" s="0" t="str">
        <f aca="false">"="&amp;FV$10&amp;FV16</f>
        <v>='P:\396 AAHPA\11539601 State Port &amp; Harbor Benefits\IMPLAN Multipliers\[Petersburg 2013 Tax on Production and Imports Multipliers.xls]Tax on Production and Imports M'!$F$60</v>
      </c>
      <c r="FW32" s="0" t="str">
        <f aca="false">"="&amp;FW$10&amp;FW16</f>
        <v>='P:\396 AAHPA\11539601 State Port &amp; Harbor Benefits\IMPLAN Multipliers\[Petersburg 2013 Employment Multipliers.xls]Employment Multipliers'!$H$60</v>
      </c>
      <c r="FX32" s="0" t="str">
        <f aca="false">"="&amp;FX$10&amp;FX16</f>
        <v>='P:\396 AAHPA\11539601 State Port &amp; Harbor Benefits\IMPLAN Multipliers\[Petersburg 2013 Total Value Added Multipliers.xls]Total Value Added Multipliers'!$H$60</v>
      </c>
      <c r="FY32" s="0" t="str">
        <f aca="false">"="&amp;FY$10&amp;FY16</f>
        <v>='P:\396 AAHPA\11539601 State Port &amp; Harbor Benefits\IMPLAN Multipliers\[Petersburg 2013 Labor Income Multipliers.xls]Labor Income Multipliers'!$H$60</v>
      </c>
      <c r="FZ32" s="0" t="str">
        <f aca="false">"="&amp;FZ$10&amp;FZ16</f>
        <v>='P:\396 AAHPA\11539601 State Port &amp; Harbor Benefits\IMPLAN Multipliers\[Petersburg 2013 Tax on Production and Imports Multipliers.xls]Tax on Production and Imports M'!$H$60</v>
      </c>
      <c r="GA32" s="0" t="str">
        <f aca="false">"="&amp;GA$10&amp;GA16</f>
        <v>='P:\396 AAHPA\11539601 State Port &amp; Harbor Benefits\IMPLAN Multipliers\[POW Hyder 2013 Output Multipliers.xls]Output Multipliers'!$F$60</v>
      </c>
      <c r="GB32" s="0" t="str">
        <f aca="false">"="&amp;GB$10&amp;GB16</f>
        <v>='P:\396 AAHPA\11539601 State Port &amp; Harbor Benefits\IMPLAN Multipliers\[POW Hyder 2013 Employment Multipliers.xls]Employment Multipliers'!$F$60</v>
      </c>
      <c r="GC32" s="0" t="str">
        <f aca="false">"="&amp;GC$10&amp;GC16</f>
        <v>='P:\396 AAHPA\11539601 State Port &amp; Harbor Benefits\IMPLAN Multipliers\[POW Hyder 2013 Total Value Added Multipliers.xls]Total Value Added Multipliers'!$F$60</v>
      </c>
      <c r="GD32" s="0" t="str">
        <f aca="false">"="&amp;GD$10&amp;GD16</f>
        <v>='P:\396 AAHPA\11539601 State Port &amp; Harbor Benefits\IMPLAN Multipliers\[POW Hyder 2013 Labor Income Multipliers.xls]Labor Income Multipliers'!$F$60</v>
      </c>
      <c r="GE32" s="0" t="str">
        <f aca="false">"="&amp;GE$10&amp;GE16</f>
        <v>='P:\396 AAHPA\11539601 State Port &amp; Harbor Benefits\IMPLAN Multipliers\[POW Hyder 2013 Tax on Production and Imports Multipliers.xls]Tax on Production and Imports M'!$F$60</v>
      </c>
      <c r="GF32" s="0" t="str">
        <f aca="false">"="&amp;GF$10&amp;GF16</f>
        <v>='P:\396 AAHPA\11539601 State Port &amp; Harbor Benefits\IMPLAN Multipliers\[POW Hyder 2013 Employment Multipliers.xls]Employment Multipliers'!$H$60</v>
      </c>
      <c r="GG32" s="0" t="str">
        <f aca="false">"="&amp;GG$10&amp;GG16</f>
        <v>='P:\396 AAHPA\11539601 State Port &amp; Harbor Benefits\IMPLAN Multipliers\[POW Hyder 2013 Total Value Added Multipliers.xls]Total Value Added Multipliers'!$H$60</v>
      </c>
      <c r="GH32" s="0" t="str">
        <f aca="false">"="&amp;GH$10&amp;GH16</f>
        <v>='P:\396 AAHPA\11539601 State Port &amp; Harbor Benefits\IMPLAN Multipliers\[POW Hyder 2013 Labor Income Multipliers.xls]Labor Income Multipliers'!$H$60</v>
      </c>
      <c r="GI32" s="0" t="str">
        <f aca="false">"="&amp;GI$10&amp;GI16</f>
        <v>='P:\396 AAHPA\11539601 State Port &amp; Harbor Benefits\IMPLAN Multipliers\[POW Hyder 2013 Tax on Production and Imports Multipliers.xls]Tax on Production and Imports M'!$H$60</v>
      </c>
      <c r="GJ32" s="0" t="str">
        <f aca="false">"="&amp;GJ$10&amp;GJ16</f>
        <v>='P:\396 AAHPA\11539601 State Port &amp; Harbor Benefits\IMPLAN Multipliers\[Sitka 2013 Output Multipliers.xls]Output Multipliers'!$F$60</v>
      </c>
      <c r="GK32" s="0" t="str">
        <f aca="false">"="&amp;GK$10&amp;GK16</f>
        <v>='P:\396 AAHPA\11539601 State Port &amp; Harbor Benefits\IMPLAN Multipliers\[Sitka 2013 Employment Multipliers.xls]Employment Multipliers'!$F$60</v>
      </c>
      <c r="GL32" s="0" t="str">
        <f aca="false">"="&amp;GL$10&amp;GL16</f>
        <v>='P:\396 AAHPA\11539601 State Port &amp; Harbor Benefits\IMPLAN Multipliers\[Sitka 2013 Total Value Added Multipliers.xls]Total Value Added Multipliers'!$F$60</v>
      </c>
      <c r="GM32" s="0" t="str">
        <f aca="false">"="&amp;GM$10&amp;GM16</f>
        <v>='P:\396 AAHPA\11539601 State Port &amp; Harbor Benefits\IMPLAN Multipliers\[Sitka 2013 Labor Income Multipliers.xls]Labor Income Multipliers'!$F$60</v>
      </c>
      <c r="GN32" s="0" t="str">
        <f aca="false">"="&amp;GN$10&amp;GN16</f>
        <v>='P:\396 AAHPA\11539601 State Port &amp; Harbor Benefits\IMPLAN Multipliers\[Sitka 2013 Tax on Production and Imports Multipliers.xls]Tax on Production and Imports M'!$F$60</v>
      </c>
      <c r="GO32" s="0" t="str">
        <f aca="false">"="&amp;GO$10&amp;GO16</f>
        <v>='P:\396 AAHPA\11539601 State Port &amp; Harbor Benefits\IMPLAN Multipliers\[Sitka 2013 Employment Multipliers.xls]Employment Multipliers'!$H$60</v>
      </c>
      <c r="GP32" s="0" t="str">
        <f aca="false">"="&amp;GP$10&amp;GP16</f>
        <v>='P:\396 AAHPA\11539601 State Port &amp; Harbor Benefits\IMPLAN Multipliers\[Sitka 2013 Total Value Added Multipliers.xls]Total Value Added Multipliers'!$H$60</v>
      </c>
      <c r="GQ32" s="0" t="str">
        <f aca="false">"="&amp;GQ$10&amp;GQ16</f>
        <v>='P:\396 AAHPA\11539601 State Port &amp; Harbor Benefits\IMPLAN Multipliers\[Sitka 2013 Labor Income Multipliers.xls]Labor Income Multipliers'!$H$60</v>
      </c>
      <c r="GR32" s="0" t="str">
        <f aca="false">"="&amp;GR$10&amp;GR16</f>
        <v>='P:\396 AAHPA\11539601 State Port &amp; Harbor Benefits\IMPLAN Multipliers\[Sitka 2013 Tax on Production and Imports Multipliers.xls]Tax on Production and Imports M'!$H$60</v>
      </c>
      <c r="GS32" s="0" t="str">
        <f aca="false">"="&amp;GS$10&amp;GS16</f>
        <v>='P:\396 AAHPA\11539601 State Port &amp; Harbor Benefits\IMPLAN Multipliers\[Skagway 2013 Output Multipliers.xls]Output Multipliers'!$F$60</v>
      </c>
      <c r="GT32" s="0" t="str">
        <f aca="false">"="&amp;GT$10&amp;GT16</f>
        <v>='P:\396 AAHPA\11539601 State Port &amp; Harbor Benefits\IMPLAN Multipliers\[Skagway 2013 Employment Multipliers.xls]Employment Multipliers'!$F$60</v>
      </c>
      <c r="GU32" s="0" t="str">
        <f aca="false">"="&amp;GU$10&amp;GU16</f>
        <v>='P:\396 AAHPA\11539601 State Port &amp; Harbor Benefits\IMPLAN Multipliers\[Skagway 2013 Total Value Added Multipliers.xls]Total Value Added Multipliers'!$F$60</v>
      </c>
      <c r="GV32" s="0" t="str">
        <f aca="false">"="&amp;GV$10&amp;GV16</f>
        <v>='P:\396 AAHPA\11539601 State Port &amp; Harbor Benefits\IMPLAN Multipliers\[Skagway 2013 Labor Income Multipliers.xls]Labor Income Multipliers'!$F$60</v>
      </c>
      <c r="GW32" s="0" t="str">
        <f aca="false">"="&amp;GW$10&amp;GW16</f>
        <v>='P:\396 AAHPA\11539601 State Port &amp; Harbor Benefits\IMPLAN Multipliers\[Skagway 2013 Tax on Production and Imports Multipliers.xls]Tax on Production and Imports M'!$F$60</v>
      </c>
      <c r="GX32" s="0" t="str">
        <f aca="false">"="&amp;GX$10&amp;GX16</f>
        <v>='P:\396 AAHPA\11539601 State Port &amp; Harbor Benefits\IMPLAN Multipliers\[Skagway 2013 Employment Multipliers.xls]Employment Multipliers'!$H$60</v>
      </c>
      <c r="GY32" s="0" t="str">
        <f aca="false">"="&amp;GY$10&amp;GY16</f>
        <v>='P:\396 AAHPA\11539601 State Port &amp; Harbor Benefits\IMPLAN Multipliers\[Skagway 2013 Total Value Added Multipliers.xls]Total Value Added Multipliers'!$H$60</v>
      </c>
      <c r="GZ32" s="0" t="str">
        <f aca="false">"="&amp;GZ$10&amp;GZ16</f>
        <v>='P:\396 AAHPA\11539601 State Port &amp; Harbor Benefits\IMPLAN Multipliers\[Skagway 2013 Labor Income Multipliers.xls]Labor Income Multipliers'!$H$60</v>
      </c>
      <c r="HA32" s="0" t="str">
        <f aca="false">"="&amp;HA$10&amp;HA16</f>
        <v>='P:\396 AAHPA\11539601 State Port &amp; Harbor Benefits\IMPLAN Multipliers\[Skagway 2013 Tax on Production and Imports Multipliers.xls]Tax on Production and Imports M'!$H$60</v>
      </c>
      <c r="HB32" s="0" t="str">
        <f aca="false">"="&amp;HB$10&amp;HB16</f>
        <v>='P:\396 AAHPA\11539601 State Port &amp; Harbor Benefits\IMPLAN Multipliers\[SE Fairbanks 2013 Output Multipliers.xls]Output Multipliers'!$F$60</v>
      </c>
      <c r="HC32" s="0" t="str">
        <f aca="false">"="&amp;HC$10&amp;HC16</f>
        <v>='P:\396 AAHPA\11539601 State Port &amp; Harbor Benefits\IMPLAN Multipliers\[SE Fairbanks 2013 Employment Multipliers.xls]Employment Multipliers'!$F$60</v>
      </c>
      <c r="HD32" s="0" t="str">
        <f aca="false">"="&amp;HD$10&amp;HD16</f>
        <v>='P:\396 AAHPA\11539601 State Port &amp; Harbor Benefits\IMPLAN Multipliers\[SE Fairbanks 2013 Total Value Added Multipliers.xls]Total Value Added Multipliers'!$F$60</v>
      </c>
      <c r="HE32" s="0" t="str">
        <f aca="false">"="&amp;HE$10&amp;HE16</f>
        <v>='P:\396 AAHPA\11539601 State Port &amp; Harbor Benefits\IMPLAN Multipliers\[SE Fairbanks 2013 Labor Income Multipliers.xls]Labor Income Multipliers'!$F$60</v>
      </c>
      <c r="HF32" s="0" t="str">
        <f aca="false">"="&amp;HF$10&amp;HF16</f>
        <v>='P:\396 AAHPA\11539601 State Port &amp; Harbor Benefits\IMPLAN Multipliers\[SE Fairbanks 2013 Tax on Production and Imports Multipliers.xls]Tax on Production and Imports M'!$F$60</v>
      </c>
      <c r="HG32" s="0" t="str">
        <f aca="false">"="&amp;HG$10&amp;HG16</f>
        <v>='P:\396 AAHPA\11539601 State Port &amp; Harbor Benefits\IMPLAN Multipliers\[SE Fairbanks 2013 Employment Multipliers.xls]Employment Multipliers'!$H$60</v>
      </c>
      <c r="HH32" s="0" t="str">
        <f aca="false">"="&amp;HH$10&amp;HH16</f>
        <v>='P:\396 AAHPA\11539601 State Port &amp; Harbor Benefits\IMPLAN Multipliers\[SE Fairbanks 2013 Total Value Added Multipliers.xls]Total Value Added Multipliers'!$H$60</v>
      </c>
      <c r="HI32" s="0" t="str">
        <f aca="false">"="&amp;HI$10&amp;HI16</f>
        <v>='P:\396 AAHPA\11539601 State Port &amp; Harbor Benefits\IMPLAN Multipliers\[SE Fairbanks 2013 Labor Income Multipliers.xls]Labor Income Multipliers'!$H$60</v>
      </c>
      <c r="HJ32" s="0" t="str">
        <f aca="false">"="&amp;HJ$10&amp;HJ16</f>
        <v>='P:\396 AAHPA\11539601 State Port &amp; Harbor Benefits\IMPLAN Multipliers\[SE Fairbanks 2013 Tax on Production and Imports Multipliers.xls]Tax on Production and Imports M'!$H$60</v>
      </c>
      <c r="HK32" s="0" t="str">
        <f aca="false">"="&amp;HK$10&amp;HK16</f>
        <v>='P:\396 AAHPA\11539601 State Port &amp; Harbor Benefits\IMPLAN Multipliers\[Valdez Cordova 2013 Output Multipliers.xls]Output Multipliers'!$F$60</v>
      </c>
      <c r="HL32" s="0" t="str">
        <f aca="false">"="&amp;HL$10&amp;HL16</f>
        <v>='P:\396 AAHPA\11539601 State Port &amp; Harbor Benefits\IMPLAN Multipliers\[Valdez Cordova 2013 Employment Multipliers.xls]Employment Multipliers'!$F$60</v>
      </c>
      <c r="HM32" s="0" t="str">
        <f aca="false">"="&amp;HM$10&amp;HM16</f>
        <v>='P:\396 AAHPA\11539601 State Port &amp; Harbor Benefits\IMPLAN Multipliers\[Valdez Cordova 2013 Total Value Added Multipliers.xls]Total Value Added Multipliers'!$F$60</v>
      </c>
      <c r="HN32" s="0" t="str">
        <f aca="false">"="&amp;HN$10&amp;HN16</f>
        <v>='P:\396 AAHPA\11539601 State Port &amp; Harbor Benefits\IMPLAN Multipliers\[Valdez Cordova 2013 Labor Income Multipliers.xls]Labor Income Multipliers'!$F$60</v>
      </c>
      <c r="HO32" s="0" t="str">
        <f aca="false">"="&amp;HO$10&amp;HO16</f>
        <v>='P:\396 AAHPA\11539601 State Port &amp; Harbor Benefits\IMPLAN Multipliers\[Valdez Cordova 2013 Tax on Production and Imports Multipliers.xls]Tax on Production and Imports M'!$F$60</v>
      </c>
      <c r="HP32" s="0" t="str">
        <f aca="false">"="&amp;HP$10&amp;HP16</f>
        <v>='P:\396 AAHPA\11539601 State Port &amp; Harbor Benefits\IMPLAN Multipliers\[Valdez Cordova 2013 Employment Multipliers.xls]Employment Multipliers'!$H$60</v>
      </c>
      <c r="HQ32" s="0" t="str">
        <f aca="false">"="&amp;HQ$10&amp;HQ16</f>
        <v>='P:\396 AAHPA\11539601 State Port &amp; Harbor Benefits\IMPLAN Multipliers\[Valdez Cordova 2013 Total Value Added Multipliers.xls]Total Value Added Multipliers'!$H$60</v>
      </c>
      <c r="HR32" s="0" t="str">
        <f aca="false">"="&amp;HR$10&amp;HR16</f>
        <v>='P:\396 AAHPA\11539601 State Port &amp; Harbor Benefits\IMPLAN Multipliers\[Valdez Cordova 2013 Labor Income Multipliers.xls]Labor Income Multipliers'!$H$60</v>
      </c>
      <c r="HS32" s="0" t="str">
        <f aca="false">"="&amp;HS$10&amp;HS16</f>
        <v>='P:\396 AAHPA\11539601 State Port &amp; Harbor Benefits\IMPLAN Multipliers\[Valdez Cordova 2013 Tax on Production and Imports Multipliers.xls]Tax on Production and Imports M'!$H$60</v>
      </c>
      <c r="HT32" s="0" t="str">
        <f aca="false">"="&amp;HT$10&amp;HT16</f>
        <v>='P:\396 AAHPA\11539601 State Port &amp; Harbor Benefits\IMPLAN Multipliers\[Wade Hampton 2013 Output Multipliers.xls]Output Multipliers'!$F$60</v>
      </c>
      <c r="HU32" s="0" t="str">
        <f aca="false">"="&amp;HU$10&amp;HU16</f>
        <v>='P:\396 AAHPA\11539601 State Port &amp; Harbor Benefits\IMPLAN Multipliers\[Wade Hampton 2013 Employment Multipliers.xls]Employment Multipliers'!$F$60</v>
      </c>
      <c r="HV32" s="0" t="str">
        <f aca="false">"="&amp;HV$10&amp;HV16</f>
        <v>='P:\396 AAHPA\11539601 State Port &amp; Harbor Benefits\IMPLAN Multipliers\[Wade Hampton 2013 Total Value Added Multipliers.xls]Total Value Added Multipliers'!$F$60</v>
      </c>
      <c r="HW32" s="0" t="str">
        <f aca="false">"="&amp;HW$10&amp;HW16</f>
        <v>='P:\396 AAHPA\11539601 State Port &amp; Harbor Benefits\IMPLAN Multipliers\[Wade Hampton 2013 Labor Income Multipliers.xls]Labor Income Multipliers'!$F$60</v>
      </c>
      <c r="HX32" s="0" t="str">
        <f aca="false">"="&amp;HX$10&amp;HX16</f>
        <v>='P:\396 AAHPA\11539601 State Port &amp; Harbor Benefits\IMPLAN Multipliers\[Wade Hampton 2013 Tax on Production and Imports Multipliers.xls]Tax on Production and Imports M'!$F$60</v>
      </c>
      <c r="HY32" s="0" t="str">
        <f aca="false">"="&amp;HY$10&amp;HY16</f>
        <v>='P:\396 AAHPA\11539601 State Port &amp; Harbor Benefits\IMPLAN Multipliers\[Wade Hampton 2013 Employment Multipliers.xls]Employment Multipliers'!$H$60</v>
      </c>
      <c r="HZ32" s="0" t="str">
        <f aca="false">"="&amp;HZ$10&amp;HZ16</f>
        <v>='P:\396 AAHPA\11539601 State Port &amp; Harbor Benefits\IMPLAN Multipliers\[Wade Hampton 2013 Total Value Added Multipliers.xls]Total Value Added Multipliers'!$H$60</v>
      </c>
      <c r="IA32" s="0" t="str">
        <f aca="false">"="&amp;IA$10&amp;IA16</f>
        <v>='P:\396 AAHPA\11539601 State Port &amp; Harbor Benefits\IMPLAN Multipliers\[Wade Hampton 2013 Labor Income Multipliers.xls]Labor Income Multipliers'!$H$60</v>
      </c>
      <c r="IB32" s="0" t="str">
        <f aca="false">"="&amp;IB$10&amp;IB16</f>
        <v>='P:\396 AAHPA\11539601 State Port &amp; Harbor Benefits\IMPLAN Multipliers\[Wade Hampton 2013 Tax on Production and Imports Multipliers.xls]Tax on Production and Imports M'!$H$60</v>
      </c>
      <c r="IC32" s="0" t="str">
        <f aca="false">"="&amp;IC$10&amp;IC16</f>
        <v>='P:\396 AAHPA\11539601 State Port &amp; Harbor Benefits\IMPLAN Multipliers\[Wrangell 2013 Output Multipliers.xls]Output Multipliers'!$F$60</v>
      </c>
      <c r="ID32" s="0" t="str">
        <f aca="false">"="&amp;ID$10&amp;ID16</f>
        <v>='P:\396 AAHPA\11539601 State Port &amp; Harbor Benefits\IMPLAN Multipliers\[Wrangell 2013 Employment Multipliers.xls]Employment Multipliers'!$F$60</v>
      </c>
      <c r="IE32" s="0" t="str">
        <f aca="false">"="&amp;IE$10&amp;IE16</f>
        <v>='P:\396 AAHPA\11539601 State Port &amp; Harbor Benefits\IMPLAN Multipliers\[Wrangell 2013 Total Value Added Multipliers.xls]Total Value Added Multipliers'!$F$60</v>
      </c>
      <c r="IF32" s="0" t="str">
        <f aca="false">"="&amp;IF$10&amp;IF16</f>
        <v>='P:\396 AAHPA\11539601 State Port &amp; Harbor Benefits\IMPLAN Multipliers\[Wrangell 2013 Labor Income Multipliers.xls]Labor Income Multipliers'!$F$60</v>
      </c>
      <c r="IG32" s="0" t="str">
        <f aca="false">"="&amp;IG$10&amp;IG16</f>
        <v>='P:\396 AAHPA\11539601 State Port &amp; Harbor Benefits\IMPLAN Multipliers\[Wrangell 2013 Tax on Production and Imports Multipliers.xls]Tax on Production and Imports M'!$F$60</v>
      </c>
      <c r="IH32" s="0" t="str">
        <f aca="false">"="&amp;IH$10&amp;IH16</f>
        <v>='P:\396 AAHPA\11539601 State Port &amp; Harbor Benefits\IMPLAN Multipliers\[Wrangell 2013 Employment Multipliers.xls]Employment Multipliers'!$H$60</v>
      </c>
      <c r="II32" s="0" t="str">
        <f aca="false">"="&amp;II$10&amp;II16</f>
        <v>='P:\396 AAHPA\11539601 State Port &amp; Harbor Benefits\IMPLAN Multipliers\[Wrangell 2013 Total Value Added Multipliers.xls]Total Value Added Multipliers'!$H$60</v>
      </c>
      <c r="IJ32" s="0" t="str">
        <f aca="false">"="&amp;IJ$10&amp;IJ16</f>
        <v>='P:\396 AAHPA\11539601 State Port &amp; Harbor Benefits\IMPLAN Multipliers\[Wrangell 2013 Labor Income Multipliers.xls]Labor Income Multipliers'!$H$60</v>
      </c>
      <c r="IK32" s="0" t="str">
        <f aca="false">"="&amp;IK$10&amp;IK16</f>
        <v>='P:\396 AAHPA\11539601 State Port &amp; Harbor Benefits\IMPLAN Multipliers\[Wrangell 2013 Tax on Production and Imports Multipliers.xls]Tax on Production and Imports M'!$H$60</v>
      </c>
      <c r="IL32" s="0" t="str">
        <f aca="false">"="&amp;IL$10&amp;IL16</f>
        <v>='P:\396 AAHPA\11539601 State Port &amp; Harbor Benefits\IMPLAN Multipliers\[Yakutat 2013 Output Multipliers.xls]Output Multipliers'!$F$60</v>
      </c>
      <c r="IM32" s="0" t="str">
        <f aca="false">"="&amp;IM$10&amp;IM16</f>
        <v>='P:\396 AAHPA\11539601 State Port &amp; Harbor Benefits\IMPLAN Multipliers\[Yakutat 2013 Employment Multipliers.xls]Employment Multipliers'!$F$60</v>
      </c>
      <c r="IN32" s="0" t="str">
        <f aca="false">"="&amp;IN$10&amp;IN16</f>
        <v>='P:\396 AAHPA\11539601 State Port &amp; Harbor Benefits\IMPLAN Multipliers\[Yakutat 2013 Total Value Added Multipliers.xls]Total Value Added Multipliers'!$F$60</v>
      </c>
      <c r="IO32" s="0" t="str">
        <f aca="false">"="&amp;IO$10&amp;IO16</f>
        <v>='P:\396 AAHPA\11539601 State Port &amp; Harbor Benefits\IMPLAN Multipliers\[Yakutat 2013 Labor Income Multipliers.xls]Labor Income Multipliers'!$F$60</v>
      </c>
      <c r="IP32" s="0" t="str">
        <f aca="false">"="&amp;IP$10&amp;IP16</f>
        <v>='P:\396 AAHPA\11539601 State Port &amp; Harbor Benefits\IMPLAN Multipliers\[Yakutat 2013 Tax on Production and Imports Multipliers.xls]Tax on Production and Imports M'!$F$60</v>
      </c>
      <c r="IQ32" s="0" t="str">
        <f aca="false">"="&amp;IQ$10&amp;IQ16</f>
        <v>='P:\396 AAHPA\11539601 State Port &amp; Harbor Benefits\IMPLAN Multipliers\[Yakutat 2013 Employment Multipliers.xls]Employment Multipliers'!$H$60</v>
      </c>
      <c r="IR32" s="0" t="str">
        <f aca="false">"="&amp;IR$10&amp;IR16</f>
        <v>='P:\396 AAHPA\11539601 State Port &amp; Harbor Benefits\IMPLAN Multipliers\[Yakutat 2013 Total Value Added Multipliers.xls]Total Value Added Multipliers'!$H$60</v>
      </c>
      <c r="IS32" s="0" t="str">
        <f aca="false">"="&amp;IS$10&amp;IS16</f>
        <v>='P:\396 AAHPA\11539601 State Port &amp; Harbor Benefits\IMPLAN Multipliers\[Yakutat 2013 Labor Income Multipliers.xls]Labor Income Multipliers'!$H$60</v>
      </c>
      <c r="IT32" s="0" t="str">
        <f aca="false">"="&amp;IT$10&amp;IT16</f>
        <v>='P:\396 AAHPA\11539601 State Port &amp; Harbor Benefits\IMPLAN Multipliers\[Yakutat 2013 Tax on Production and Imports Multipliers.xls]Tax on Production and Imports M'!$H$60</v>
      </c>
      <c r="IU32" s="0" t="str">
        <f aca="false">"="&amp;IU$10&amp;IU16</f>
        <v>='P:\396 AAHPA\11539601 State Port &amp; Harbor Benefits\IMPLAN Multipliers\[YK CA 2013 Output Multipliers.xls]Output Multipliers'!$F$60</v>
      </c>
      <c r="IV32" s="0" t="str">
        <f aca="false">"="&amp;IV$10&amp;IV16</f>
        <v>='P:\396 AAHPA\11539601 State Port &amp; Harbor Benefits\IMPLAN Multipliers\[YK CA 2013 Employment Multipliers.xls]Employment Multipliers'!$F$60</v>
      </c>
      <c r="IW32" s="0" t="str">
        <f aca="false">"="&amp;IW$10&amp;IW16</f>
        <v>='P:\396 AAHPA\11539601 State Port &amp; Harbor Benefits\IMPLAN Multipliers\[YK CA 2013 Total Value Added Multipliers.xls]Total Value Added Multipliers'!$F$60</v>
      </c>
      <c r="IX32" s="0" t="str">
        <f aca="false">"="&amp;IX$10&amp;IX16</f>
        <v>='P:\396 AAHPA\11539601 State Port &amp; Harbor Benefits\IMPLAN Multipliers\[YK CA 2013 Labor Income Multipliers.xls]Labor Income Multipliers'!$F$60</v>
      </c>
      <c r="IY32" s="0" t="str">
        <f aca="false">"="&amp;IY$10&amp;IY16</f>
        <v>='P:\396 AAHPA\11539601 State Port &amp; Harbor Benefits\IMPLAN Multipliers\[YK CA 2013 Tax on Production and Imports Multipliers.xls]Tax on Production and Imports M'!$F$60</v>
      </c>
      <c r="IZ32" s="0" t="str">
        <f aca="false">"="&amp;IZ$10&amp;IZ16</f>
        <v>='P:\396 AAHPA\11539601 State Port &amp; Harbor Benefits\IMPLAN Multipliers\[YK CA 2013 Employment Multipliers.xls]Employment Multipliers'!$H$60</v>
      </c>
      <c r="JA32" s="0" t="str">
        <f aca="false">"="&amp;JA$10&amp;JA16</f>
        <v>='P:\396 AAHPA\11539601 State Port &amp; Harbor Benefits\IMPLAN Multipliers\[YK CA 2013 Total Value Added Multipliers.xls]Total Value Added Multipliers'!$H$60</v>
      </c>
      <c r="JB32" s="0" t="str">
        <f aca="false">"="&amp;JB$10&amp;JB16</f>
        <v>='P:\396 AAHPA\11539601 State Port &amp; Harbor Benefits\IMPLAN Multipliers\[YK CA 2013 Labor Income Multipliers.xls]Labor Income Multipliers'!$H$60</v>
      </c>
      <c r="JC32" s="0" t="str">
        <f aca="false">"="&amp;JC$10&amp;JC16</f>
        <v>='P:\396 AAHPA\11539601 State Port &amp; Harbor Benefits\IMPLAN Multipliers\[YK CA 2013 Tax on Production and Imports Multipliers.xls]Tax on Production and Imports M'!$H$60</v>
      </c>
    </row>
    <row r="33" customFormat="false" ht="12.75" hidden="true" customHeight="false" outlineLevel="0" collapsed="false">
      <c r="A33" s="87" t="s">
        <v>607</v>
      </c>
      <c r="C33" s="0" t="str">
        <f aca="false">"="&amp;C$10&amp;C17</f>
        <v>='P:\396 AAHPA\11539601 State Port &amp; Harbor Benefits\IMPLAN Multipliers\[AEB 2013 Output Multipliers.xls]Output Multipliers'!$F$66</v>
      </c>
      <c r="D33" s="0" t="str">
        <f aca="false">"="&amp;D$10&amp;D17</f>
        <v>='P:\396 AAHPA\11539601 State Port &amp; Harbor Benefits\IMPLAN Multipliers\[AEB 2013 Employment Multipliers.xls]Employment Multipliers'!$F$66</v>
      </c>
      <c r="E33" s="0" t="str">
        <f aca="false">"="&amp;E$10&amp;E17</f>
        <v>='P:\396 AAHPA\11539601 State Port &amp; Harbor Benefits\IMPLAN Multipliers\[AEB 2013 Total Value Added Multipliers.xls]Total Value Added Multipliers'!$F$66</v>
      </c>
      <c r="F33" s="0" t="str">
        <f aca="false">"="&amp;F$10&amp;F17</f>
        <v>='P:\396 AAHPA\11539601 State Port &amp; Harbor Benefits\IMPLAN Multipliers\[AEB 2013 Labor Income Multipliers.xls]Labor Income Multipliers'!$F$66</v>
      </c>
      <c r="G33" s="0" t="str">
        <f aca="false">"="&amp;G$10&amp;G17</f>
        <v>='P:\396 AAHPA\11539601 State Port &amp; Harbor Benefits\IMPLAN Multipliers\[AEB 2013 Tax on Production and Imports Multipliers.xls]Tax on Production and Imports M'!$F$66</v>
      </c>
      <c r="H33" s="0" t="str">
        <f aca="false">"="&amp;H$10&amp;H17</f>
        <v>='P:\396 AAHPA\11539601 State Port &amp; Harbor Benefits\IMPLAN Multipliers\[AEB 2013 Employment Multipliers.xls]Employment Multipliers'!$H$66</v>
      </c>
      <c r="I33" s="0" t="str">
        <f aca="false">"="&amp;I$10&amp;I17</f>
        <v>='P:\396 AAHPA\11539601 State Port &amp; Harbor Benefits\IMPLAN Multipliers\[AEB 2013 Total Value Added Multipliers.xls]Total Value Added Multipliers'!$H$66</v>
      </c>
      <c r="J33" s="0" t="str">
        <f aca="false">"="&amp;J$10&amp;J17</f>
        <v>='P:\396 AAHPA\11539601 State Port &amp; Harbor Benefits\IMPLAN Multipliers\[AEB 2013 Labor Income Multipliers.xls]Labor Income Multipliers'!$H$66</v>
      </c>
      <c r="K33" s="0" t="str">
        <f aca="false">"="&amp;K$10&amp;K17</f>
        <v>='P:\396 AAHPA\11539601 State Port &amp; Harbor Benefits\IMPLAN Multipliers\[AEB 2013 Tax on Production and Imports Multipliers.xls]Tax on Production and Imports M'!$H$66</v>
      </c>
      <c r="L33" s="0" t="str">
        <f aca="false">"="&amp;L$10&amp;L17</f>
        <v>='P:\396 AAHPA\11539601 State Port &amp; Harbor Benefits\IMPLAN Multipliers\[AWCA 2013 Output Multipliers.xls]Output Multipliers'!$F$66</v>
      </c>
      <c r="M33" s="0" t="str">
        <f aca="false">"="&amp;M$10&amp;M17</f>
        <v>='P:\396 AAHPA\11539601 State Port &amp; Harbor Benefits\IMPLAN Multipliers\[AWCA 2013 Employment Multipliers.xls]Employment Multipliers'!$F$66</v>
      </c>
      <c r="N33" s="0" t="str">
        <f aca="false">"="&amp;N$10&amp;N17</f>
        <v>='P:\396 AAHPA\11539601 State Port &amp; Harbor Benefits\IMPLAN Multipliers\[AWCA 2013 Total Value Added Multipliers.xls]Total Value Added Multipliers'!$F$66</v>
      </c>
      <c r="O33" s="0" t="str">
        <f aca="false">"="&amp;O$10&amp;O17</f>
        <v>='P:\396 AAHPA\11539601 State Port &amp; Harbor Benefits\IMPLAN Multipliers\[AWCA 2013 Labor Income Multipliers.xls]Labor Income Multipliers'!$F$66</v>
      </c>
      <c r="P33" s="0" t="str">
        <f aca="false">"="&amp;P$10&amp;P17</f>
        <v>='P:\396 AAHPA\11539601 State Port &amp; Harbor Benefits\IMPLAN Multipliers\[AWCA 2013 Tax on Production and Imports Multipliers.xls]Tax on Production and Imports M'!$F$66</v>
      </c>
      <c r="Q33" s="0" t="str">
        <f aca="false">"="&amp;Q$10&amp;Q17</f>
        <v>='P:\396 AAHPA\11539601 State Port &amp; Harbor Benefits\IMPLAN Multipliers\[AWCA 2013 Employment Multipliers.xls]Employment Multipliers'!$H$66</v>
      </c>
      <c r="R33" s="0" t="str">
        <f aca="false">"="&amp;R$10&amp;R17</f>
        <v>='P:\396 AAHPA\11539601 State Port &amp; Harbor Benefits\IMPLAN Multipliers\[AWCA 2013 Total Value Added Multipliers.xls]Total Value Added Multipliers'!$H$66</v>
      </c>
      <c r="S33" s="0" t="str">
        <f aca="false">"="&amp;S$10&amp;S17</f>
        <v>='P:\396 AAHPA\11539601 State Port &amp; Harbor Benefits\IMPLAN Multipliers\[AWCA 2013 Labor Income Multipliers.xls]Labor Income Multipliers'!$H$66</v>
      </c>
      <c r="T33" s="0" t="str">
        <f aca="false">"="&amp;T$10&amp;T17</f>
        <v>='P:\396 AAHPA\11539601 State Port &amp; Harbor Benefits\IMPLAN Multipliers\[AWCA 2013 Tax on Production and Imports Multipliers.xls]Tax on Production and Imports M'!$H$66</v>
      </c>
      <c r="U33" s="0" t="str">
        <f aca="false">"="&amp;U$10&amp;U17</f>
        <v>='P:\396 AAHPA\11539601 State Port &amp; Harbor Benefits\IMPLAN Multipliers\[MOA 2013 Output Multipliers.xls]Output Multipliers'!$F$66</v>
      </c>
      <c r="V33" s="0" t="str">
        <f aca="false">"="&amp;V$10&amp;V17</f>
        <v>='P:\396 AAHPA\11539601 State Port &amp; Harbor Benefits\IMPLAN Multipliers\[MOA 2013 Employment Multipliers.xls]Employment Multipliers'!$F$66</v>
      </c>
      <c r="W33" s="0" t="str">
        <f aca="false">"="&amp;W$10&amp;W17</f>
        <v>='P:\396 AAHPA\11539601 State Port &amp; Harbor Benefits\IMPLAN Multipliers\[MOA 2013 Total Value Added Multipliers.xls]Total Value Added Multipliers'!$F$66</v>
      </c>
      <c r="X33" s="0" t="str">
        <f aca="false">"="&amp;X$10&amp;X17</f>
        <v>='P:\396 AAHPA\11539601 State Port &amp; Harbor Benefits\IMPLAN Multipliers\[MOA 2013 Labor Income Multipliers.xls]Labor Income Multipliers'!$F$66</v>
      </c>
      <c r="Y33" s="0" t="str">
        <f aca="false">"="&amp;Y$10&amp;Y17</f>
        <v>='P:\396 AAHPA\11539601 State Port &amp; Harbor Benefits\IMPLAN Multipliers\[MOA 2013 Tax on Production and Imports Multipliers.xls]Tax on Production and Imports M'!$F$66</v>
      </c>
      <c r="Z33" s="0" t="str">
        <f aca="false">"="&amp;Z$10&amp;Z17</f>
        <v>='P:\396 AAHPA\11539601 State Port &amp; Harbor Benefits\IMPLAN Multipliers\[MOA 2013 Employment Multipliers.xls]Employment Multipliers'!$H$66</v>
      </c>
      <c r="AA33" s="0" t="str">
        <f aca="false">"="&amp;AA$10&amp;AA17</f>
        <v>='P:\396 AAHPA\11539601 State Port &amp; Harbor Benefits\IMPLAN Multipliers\[MOA 2013 Total Value Added Multipliers.xls]Total Value Added Multipliers'!$H$66</v>
      </c>
      <c r="AB33" s="0" t="str">
        <f aca="false">"="&amp;AB$10&amp;AB17</f>
        <v>='P:\396 AAHPA\11539601 State Port &amp; Harbor Benefits\IMPLAN Multipliers\[MOA 2013 Labor Income Multipliers.xls]Labor Income Multipliers'!$H$66</v>
      </c>
      <c r="AC33" s="0" t="str">
        <f aca="false">"="&amp;AC$10&amp;AC17</f>
        <v>='P:\396 AAHPA\11539601 State Port &amp; Harbor Benefits\IMPLAN Multipliers\[MOA 2013 Tax on Production and Imports Multipliers.xls]Tax on Production and Imports M'!$H$66</v>
      </c>
      <c r="AD33" s="0" t="str">
        <f aca="false">"="&amp;AD$10&amp;AD17</f>
        <v>='P:\396 AAHPA\11539601 State Port &amp; Harbor Benefits\IMPLAN Multipliers\[Bethel 2013 Output Multipliers.xls]Output Multipliers'!$F$66</v>
      </c>
      <c r="AE33" s="0" t="str">
        <f aca="false">"="&amp;AE$10&amp;AE17</f>
        <v>='P:\396 AAHPA\11539601 State Port &amp; Harbor Benefits\IMPLAN Multipliers\[Bethel 2013 Employment Multipliers.xls]Employment Multipliers'!$F$66</v>
      </c>
      <c r="AF33" s="0" t="str">
        <f aca="false">"="&amp;AF$10&amp;AF17</f>
        <v>='P:\396 AAHPA\11539601 State Port &amp; Harbor Benefits\IMPLAN Multipliers\[Bethel 2013 Total Value Added Multipliers.xls]Total Value Added Multipliers'!$F$66</v>
      </c>
      <c r="AG33" s="0" t="str">
        <f aca="false">"="&amp;AG$10&amp;AG17</f>
        <v>='P:\396 AAHPA\11539601 State Port &amp; Harbor Benefits\IMPLAN Multipliers\[Bethel 2013 Labor Income Multipliers.xls]Labor Income Multipliers'!$F$66</v>
      </c>
      <c r="AH33" s="0" t="str">
        <f aca="false">"="&amp;AH$10&amp;AH17</f>
        <v>='P:\396 AAHPA\11539601 State Port &amp; Harbor Benefits\IMPLAN Multipliers\[Bethel 2013 Tax on Production and Imports Multipliers.xls]Tax on Production and Imports M'!$F$66</v>
      </c>
      <c r="AI33" s="0" t="str">
        <f aca="false">"="&amp;AI$10&amp;AI17</f>
        <v>='P:\396 AAHPA\11539601 State Port &amp; Harbor Benefits\IMPLAN Multipliers\[Bethel 2013 Employment Multipliers.xls]Employment Multipliers'!$H$66</v>
      </c>
      <c r="AJ33" s="0" t="str">
        <f aca="false">"="&amp;AJ$10&amp;AJ17</f>
        <v>='P:\396 AAHPA\11539601 State Port &amp; Harbor Benefits\IMPLAN Multipliers\[Bethel 2013 Total Value Added Multipliers.xls]Total Value Added Multipliers'!$H$66</v>
      </c>
      <c r="AK33" s="0" t="str">
        <f aca="false">"="&amp;AK$10&amp;AK17</f>
        <v>='P:\396 AAHPA\11539601 State Port &amp; Harbor Benefits\IMPLAN Multipliers\[Bethel 2013 Labor Income Multipliers.xls]Labor Income Multipliers'!$H$66</v>
      </c>
      <c r="AL33" s="0" t="str">
        <f aca="false">"="&amp;AL$10&amp;AL17</f>
        <v>='P:\396 AAHPA\11539601 State Port &amp; Harbor Benefits\IMPLAN Multipliers\[Bethel 2013 Tax on Production and Imports Multipliers.xls]Tax on Production and Imports M'!$H$66</v>
      </c>
      <c r="AM33" s="0" t="str">
        <f aca="false">"="&amp;AM$10&amp;AM17</f>
        <v>='P:\396 AAHPA\11539601 State Port &amp; Harbor Benefits\IMPLAN Multipliers\[BBB 2013 Output Multipliers.xls]Output Multipliers'!$F$66</v>
      </c>
      <c r="AN33" s="0" t="str">
        <f aca="false">"="&amp;AN$10&amp;AN17</f>
        <v>='P:\396 AAHPA\11539601 State Port &amp; Harbor Benefits\IMPLAN Multipliers\[BBB 2013 Employment Multipliers.xls]Employment Multipliers'!$F$66</v>
      </c>
      <c r="AO33" s="0" t="str">
        <f aca="false">"="&amp;AO$10&amp;AO17</f>
        <v>='P:\396 AAHPA\11539601 State Port &amp; Harbor Benefits\IMPLAN Multipliers\[BBB 2013 Total Value Added Multipliers.xls]Total Value Added Multipliers'!$F$66</v>
      </c>
      <c r="AP33" s="0" t="str">
        <f aca="false">"="&amp;AP$10&amp;AP17</f>
        <v>='P:\396 AAHPA\11539601 State Port &amp; Harbor Benefits\IMPLAN Multipliers\[BBB 2013 Labor Income Multipliers.xls]Labor Income Multipliers'!$F$66</v>
      </c>
      <c r="AQ33" s="0" t="str">
        <f aca="false">"="&amp;AQ$10&amp;AQ17</f>
        <v>='P:\396 AAHPA\11539601 State Port &amp; Harbor Benefits\IMPLAN Multipliers\[BBB 2013 Tax on Production and Imports Multipliers.xls]Tax on Production and Imports M'!$F$66</v>
      </c>
      <c r="AR33" s="0" t="str">
        <f aca="false">"="&amp;AR$10&amp;AR17</f>
        <v>='P:\396 AAHPA\11539601 State Port &amp; Harbor Benefits\IMPLAN Multipliers\[BBB 2013 Employment Multipliers.xls]Employment Multipliers'!$H$66</v>
      </c>
      <c r="AS33" s="0" t="str">
        <f aca="false">"="&amp;AS$10&amp;AS17</f>
        <v>='P:\396 AAHPA\11539601 State Port &amp; Harbor Benefits\IMPLAN Multipliers\[BBB 2013 Total Value Added Multipliers.xls]Total Value Added Multipliers'!$H$66</v>
      </c>
      <c r="AT33" s="0" t="str">
        <f aca="false">"="&amp;AT$10&amp;AT17</f>
        <v>='P:\396 AAHPA\11539601 State Port &amp; Harbor Benefits\IMPLAN Multipliers\[BBB 2013 Labor Income Multipliers.xls]Labor Income Multipliers'!$H$66</v>
      </c>
      <c r="AU33" s="0" t="str">
        <f aca="false">"="&amp;AU$10&amp;AU17</f>
        <v>='P:\396 AAHPA\11539601 State Port &amp; Harbor Benefits\IMPLAN Multipliers\[BBB 2013 Tax on Production and Imports Multipliers.xls]Tax on Production and Imports M'!$H$66</v>
      </c>
      <c r="AV33" s="0" t="str">
        <f aca="false">"="&amp;AV$10&amp;AV17</f>
        <v>='P:\396 AAHPA\11539601 State Port &amp; Harbor Benefits\IMPLAN Multipliers\[Denali 2013 Output Multipliers.xls]Output Multipliers'!$F$66</v>
      </c>
      <c r="AW33" s="0" t="str">
        <f aca="false">"="&amp;AW$10&amp;AW17</f>
        <v>='P:\396 AAHPA\11539601 State Port &amp; Harbor Benefits\IMPLAN Multipliers\[Denali 2013 Employment Multipliers.xls]Employment Multipliers'!$F$66</v>
      </c>
      <c r="AX33" s="0" t="str">
        <f aca="false">"="&amp;AX$10&amp;AX17</f>
        <v>='P:\396 AAHPA\11539601 State Port &amp; Harbor Benefits\IMPLAN Multipliers\[Denali 2013 Total Value Added Multipliers.xls]Total Value Added Multipliers'!$F$66</v>
      </c>
      <c r="AY33" s="0" t="str">
        <f aca="false">"="&amp;AY$10&amp;AY17</f>
        <v>='P:\396 AAHPA\11539601 State Port &amp; Harbor Benefits\IMPLAN Multipliers\[Denali 2013 Labor Income Multipliers.xls]Labor Income Multipliers'!$F$66</v>
      </c>
      <c r="AZ33" s="0" t="str">
        <f aca="false">"="&amp;AZ$10&amp;AZ17</f>
        <v>='P:\396 AAHPA\11539601 State Port &amp; Harbor Benefits\IMPLAN Multipliers\[Denali 2013 Tax on Production and Imports Multipliers.xls]Tax on Production and Imports M'!$F$66</v>
      </c>
      <c r="BA33" s="0" t="str">
        <f aca="false">"="&amp;BA$10&amp;BA17</f>
        <v>='P:\396 AAHPA\11539601 State Port &amp; Harbor Benefits\IMPLAN Multipliers\[Denali 2013 Employment Multipliers.xls]Employment Multipliers'!$H$66</v>
      </c>
      <c r="BB33" s="0" t="str">
        <f aca="false">"="&amp;BB$10&amp;BB17</f>
        <v>='P:\396 AAHPA\11539601 State Port &amp; Harbor Benefits\IMPLAN Multipliers\[Denali 2013 Total Value Added Multipliers.xls]Total Value Added Multipliers'!$H$66</v>
      </c>
      <c r="BC33" s="0" t="str">
        <f aca="false">"="&amp;BC$10&amp;BC17</f>
        <v>='P:\396 AAHPA\11539601 State Port &amp; Harbor Benefits\IMPLAN Multipliers\[Denali 2013 Labor Income Multipliers.xls]Labor Income Multipliers'!$H$66</v>
      </c>
      <c r="BD33" s="0" t="str">
        <f aca="false">"="&amp;BD$10&amp;BD17</f>
        <v>='P:\396 AAHPA\11539601 State Port &amp; Harbor Benefits\IMPLAN Multipliers\[Denali 2013 Tax on Production and Imports Multipliers.xls]Tax on Production and Imports M'!$H$66</v>
      </c>
      <c r="BE33" s="0" t="str">
        <f aca="false">"="&amp;BE$10&amp;BE17</f>
        <v>='P:\396 AAHPA\11539601 State Port &amp; Harbor Benefits\IMPLAN Multipliers\[Dillingham 2013 Output Multipliers.xls]Output Multipliers'!$F$66</v>
      </c>
      <c r="BF33" s="0" t="str">
        <f aca="false">"="&amp;BF$10&amp;BF17</f>
        <v>='P:\396 AAHPA\11539601 State Port &amp; Harbor Benefits\IMPLAN Multipliers\[Dillingham 2013 Employment Multipliers.xls]Employment Multipliers'!$F$66</v>
      </c>
      <c r="BG33" s="0" t="str">
        <f aca="false">"="&amp;BG$10&amp;BG17</f>
        <v>='P:\396 AAHPA\11539601 State Port &amp; Harbor Benefits\IMPLAN Multipliers\[Dillingham 2013 Total Value Added Multipliers.xls]Total Value Added Multipliers'!$F$66</v>
      </c>
      <c r="BH33" s="0" t="str">
        <f aca="false">"="&amp;BH$10&amp;BH17</f>
        <v>='P:\396 AAHPA\11539601 State Port &amp; Harbor Benefits\IMPLAN Multipliers\[Dillingham 2013 Labor Income Multipliers.xls]Labor Income Multipliers'!$F$66</v>
      </c>
      <c r="BI33" s="0" t="str">
        <f aca="false">"="&amp;BI$10&amp;BI17</f>
        <v>='P:\396 AAHPA\11539601 State Port &amp; Harbor Benefits\IMPLAN Multipliers\[Dillingham 2013 Tax on Production and Imports Multipliers.xls]Tax on Production and Imports M'!$F$66</v>
      </c>
      <c r="BJ33" s="0" t="str">
        <f aca="false">"="&amp;BJ$10&amp;BJ17</f>
        <v>='P:\396 AAHPA\11539601 State Port &amp; Harbor Benefits\IMPLAN Multipliers\[Dillingham 2013 Employment Multipliers.xls]Employment Multipliers'!$H$66</v>
      </c>
      <c r="BK33" s="0" t="str">
        <f aca="false">"="&amp;BK$10&amp;BK17</f>
        <v>='P:\396 AAHPA\11539601 State Port &amp; Harbor Benefits\IMPLAN Multipliers\[Dillingham 2013 Total Value Added Multipliers.xls]Total Value Added Multipliers'!$H$66</v>
      </c>
      <c r="BL33" s="0" t="str">
        <f aca="false">"="&amp;BL$10&amp;BL17</f>
        <v>='P:\396 AAHPA\11539601 State Port &amp; Harbor Benefits\IMPLAN Multipliers\[Dillingham 2013 Labor Income Multipliers.xls]Labor Income Multipliers'!$H$66</v>
      </c>
      <c r="BM33" s="0" t="str">
        <f aca="false">"="&amp;BM$10&amp;BM17</f>
        <v>='P:\396 AAHPA\11539601 State Port &amp; Harbor Benefits\IMPLAN Multipliers\[Dillingham 2013 Tax on Production and Imports Multipliers.xls]Tax on Production and Imports M'!$H$66</v>
      </c>
      <c r="BN33" s="0" t="str">
        <f aca="false">"="&amp;BN$10&amp;BN17</f>
        <v>='P:\396 AAHPA\11539601 State Port &amp; Harbor Benefits\IMPLAN Multipliers\[FNSB 2013 Output Multipliers.xls]Output Multipliers'!$F$66</v>
      </c>
      <c r="BO33" s="0" t="str">
        <f aca="false">"="&amp;BO$10&amp;BO17</f>
        <v>='P:\396 AAHPA\11539601 State Port &amp; Harbor Benefits\IMPLAN Multipliers\[FNSB 2013 Employment Multipliers.xls]Employment Multipliers'!$F$66</v>
      </c>
      <c r="BP33" s="0" t="str">
        <f aca="false">"="&amp;BP$10&amp;BP17</f>
        <v>='P:\396 AAHPA\11539601 State Port &amp; Harbor Benefits\IMPLAN Multipliers\[FNSB 2013 Total Value Added Multipliers.xls]Total Value Added Multipliers'!$F$66</v>
      </c>
      <c r="BQ33" s="0" t="str">
        <f aca="false">"="&amp;BQ$10&amp;BQ17</f>
        <v>='P:\396 AAHPA\11539601 State Port &amp; Harbor Benefits\IMPLAN Multipliers\[FNSB 2013 Labor Income Multipliers.xls]Labor Income Multipliers'!$F$66</v>
      </c>
      <c r="BR33" s="0" t="str">
        <f aca="false">"="&amp;BR$10&amp;BR17</f>
        <v>='P:\396 AAHPA\11539601 State Port &amp; Harbor Benefits\IMPLAN Multipliers\[FNSB 2013 Tax on Production and Imports Multipliers.xls]Tax on Production and Imports M'!$F$66</v>
      </c>
      <c r="BS33" s="0" t="str">
        <f aca="false">"="&amp;BS$10&amp;BS17</f>
        <v>='P:\396 AAHPA\11539601 State Port &amp; Harbor Benefits\IMPLAN Multipliers\[FNSB 2013 Employment Multipliers.xls]Employment Multipliers'!$H$66</v>
      </c>
      <c r="BT33" s="0" t="str">
        <f aca="false">"="&amp;BT$10&amp;BT17</f>
        <v>='P:\396 AAHPA\11539601 State Port &amp; Harbor Benefits\IMPLAN Multipliers\[FNSB 2013 Total Value Added Multipliers.xls]Total Value Added Multipliers'!$H$66</v>
      </c>
      <c r="BU33" s="0" t="str">
        <f aca="false">"="&amp;BU$10&amp;BU17</f>
        <v>='P:\396 AAHPA\11539601 State Port &amp; Harbor Benefits\IMPLAN Multipliers\[FNSB 2013 Labor Income Multipliers.xls]Labor Income Multipliers'!$H$66</v>
      </c>
      <c r="BV33" s="0" t="str">
        <f aca="false">"="&amp;BV$10&amp;BV17</f>
        <v>='P:\396 AAHPA\11539601 State Port &amp; Harbor Benefits\IMPLAN Multipliers\[FNSB 2013 Tax on Production and Imports Multipliers.xls]Tax on Production and Imports M'!$H$66</v>
      </c>
      <c r="BW33" s="0" t="str">
        <f aca="false">"="&amp;BW$10&amp;BW17</f>
        <v>='P:\396 AAHPA\11539601 State Port &amp; Harbor Benefits\IMPLAN Multipliers\[Haines 2013 Output Multipliers.xls]Output Multipliers'!$F$66</v>
      </c>
      <c r="BX33" s="0" t="str">
        <f aca="false">"="&amp;BX$10&amp;BX17</f>
        <v>='P:\396 AAHPA\11539601 State Port &amp; Harbor Benefits\IMPLAN Multipliers\[Haines 2013 Employment Multipliers.xls]Employment Multipliers'!$F$66</v>
      </c>
      <c r="BY33" s="0" t="str">
        <f aca="false">"="&amp;BY$10&amp;BY17</f>
        <v>='P:\396 AAHPA\11539601 State Port &amp; Harbor Benefits\IMPLAN Multipliers\[Haines 2013 Total Value Added Multipliers.xls]Total Value Added Multipliers'!$F$66</v>
      </c>
      <c r="BZ33" s="0" t="str">
        <f aca="false">"="&amp;BZ$10&amp;BZ17</f>
        <v>='P:\396 AAHPA\11539601 State Port &amp; Harbor Benefits\IMPLAN Multipliers\[Haines 2013 Labor Income Multipliers.xls]Labor Income Multipliers'!$F$66</v>
      </c>
      <c r="CA33" s="0" t="str">
        <f aca="false">"="&amp;CA$10&amp;CA17</f>
        <v>='P:\396 AAHPA\11539601 State Port &amp; Harbor Benefits\IMPLAN Multipliers\[Haines 2013 Tax on Production and Imports Multipliers.xls]Tax on Production and Imports M'!$F$66</v>
      </c>
      <c r="CB33" s="0" t="str">
        <f aca="false">"="&amp;CB$10&amp;CB17</f>
        <v>='P:\396 AAHPA\11539601 State Port &amp; Harbor Benefits\IMPLAN Multipliers\[Haines 2013 Employment Multipliers.xls]Employment Multipliers'!$H$66</v>
      </c>
      <c r="CC33" s="0" t="str">
        <f aca="false">"="&amp;CC$10&amp;CC17</f>
        <v>='P:\396 AAHPA\11539601 State Port &amp; Harbor Benefits\IMPLAN Multipliers\[Haines 2013 Total Value Added Multipliers.xls]Total Value Added Multipliers'!$H$66</v>
      </c>
      <c r="CD33" s="0" t="str">
        <f aca="false">"="&amp;CD$10&amp;CD17</f>
        <v>='P:\396 AAHPA\11539601 State Port &amp; Harbor Benefits\IMPLAN Multipliers\[Haines 2013 Labor Income Multipliers.xls]Labor Income Multipliers'!$H$66</v>
      </c>
      <c r="CE33" s="0" t="str">
        <f aca="false">"="&amp;CE$10&amp;CE17</f>
        <v>='P:\396 AAHPA\11539601 State Port &amp; Harbor Benefits\IMPLAN Multipliers\[Haines 2013 Tax on Production and Imports Multipliers.xls]Tax on Production and Imports M'!$H$66</v>
      </c>
      <c r="CF33" s="0" t="str">
        <f aca="false">"="&amp;CF$10&amp;CF17</f>
        <v>='P:\396 AAHPA\11539601 State Port &amp; Harbor Benefits\IMPLAN Multipliers\[Hoonah Angoon 2013 Output Multipliers.xls]Output Multipliers'!$F$66</v>
      </c>
      <c r="CG33" s="0" t="str">
        <f aca="false">"="&amp;CG$10&amp;CG17</f>
        <v>='P:\396 AAHPA\11539601 State Port &amp; Harbor Benefits\IMPLAN Multipliers\[Hoonah Angoon 2013 Employment Multipliers.xls]Employment Multipliers'!$F$66</v>
      </c>
      <c r="CH33" s="0" t="str">
        <f aca="false">"="&amp;CH$10&amp;CH17</f>
        <v>='P:\396 AAHPA\11539601 State Port &amp; Harbor Benefits\IMPLAN Multipliers\[Hoonah Angoon 2013 Total Value Added Multipliers.xls]Total Value Added Multipliers'!$F$66</v>
      </c>
      <c r="CI33" s="0" t="str">
        <f aca="false">"="&amp;CI$10&amp;CI17</f>
        <v>='P:\396 AAHPA\11539601 State Port &amp; Harbor Benefits\IMPLAN Multipliers\[Hoonah Angoon 2013 Labor Income Multipliers.xls]Labor Income Multipliers'!$F$66</v>
      </c>
      <c r="CJ33" s="0" t="str">
        <f aca="false">"="&amp;CJ$10&amp;CJ17</f>
        <v>='P:\396 AAHPA\11539601 State Port &amp; Harbor Benefits\IMPLAN Multipliers\[Hoonah Angoon 2013 Tax on Production and Imports Multipliers.xls]Tax on Production and Imports M'!$F$66</v>
      </c>
      <c r="CK33" s="0" t="str">
        <f aca="false">"="&amp;CK$10&amp;CK17</f>
        <v>='P:\396 AAHPA\11539601 State Port &amp; Harbor Benefits\IMPLAN Multipliers\[Hoonah Angoon 2013 Employment Multipliers.xls]Employment Multipliers'!$H$66</v>
      </c>
      <c r="CL33" s="0" t="str">
        <f aca="false">"="&amp;CL$10&amp;CL17</f>
        <v>='P:\396 AAHPA\11539601 State Port &amp; Harbor Benefits\IMPLAN Multipliers\[Hoonah Angoon 2013 Total Value Added Multipliers.xls]Total Value Added Multipliers'!$H$66</v>
      </c>
      <c r="CM33" s="0" t="str">
        <f aca="false">"="&amp;CM$10&amp;CM17</f>
        <v>='P:\396 AAHPA\11539601 State Port &amp; Harbor Benefits\IMPLAN Multipliers\[Hoonah Angoon 2013 Labor Income Multipliers.xls]Labor Income Multipliers'!$H$66</v>
      </c>
      <c r="CN33" s="0" t="str">
        <f aca="false">"="&amp;CN$10&amp;CN17</f>
        <v>='P:\396 AAHPA\11539601 State Port &amp; Harbor Benefits\IMPLAN Multipliers\[Hoonah Angoon 2013 Tax on Production and Imports Multipliers.xls]Tax on Production and Imports M'!$H$66</v>
      </c>
      <c r="CO33" s="0" t="str">
        <f aca="false">"="&amp;CO$10&amp;CO17</f>
        <v>='P:\396 AAHPA\11539601 State Port &amp; Harbor Benefits\IMPLAN Multipliers\[Juneau 2013 Output Multipliers.xls]Output Multipliers'!$F$66</v>
      </c>
      <c r="CP33" s="0" t="str">
        <f aca="false">"="&amp;CP$10&amp;CP17</f>
        <v>='P:\396 AAHPA\11539601 State Port &amp; Harbor Benefits\IMPLAN Multipliers\[Juneau 2013 Employment Multipliers.xls]Employment Multipliers'!$F$66</v>
      </c>
      <c r="CQ33" s="0" t="str">
        <f aca="false">"="&amp;CQ$10&amp;CQ17</f>
        <v>='P:\396 AAHPA\11539601 State Port &amp; Harbor Benefits\IMPLAN Multipliers\[Juneau 2013 Total Value Added Multipliers.xls]Total Value Added Multipliers'!$F$66</v>
      </c>
      <c r="CR33" s="0" t="str">
        <f aca="false">"="&amp;CR$10&amp;CR17</f>
        <v>='P:\396 AAHPA\11539601 State Port &amp; Harbor Benefits\IMPLAN Multipliers\[Juneau 2013 Labor Income Multipliers.xls]Labor Income Multipliers'!$F$66</v>
      </c>
      <c r="CS33" s="0" t="str">
        <f aca="false">"="&amp;CS$10&amp;CS17</f>
        <v>='P:\396 AAHPA\11539601 State Port &amp; Harbor Benefits\IMPLAN Multipliers\[Juneau 2013 Tax on Production and Imports Multipliers.xls]Tax on Production and Imports M'!$F$66</v>
      </c>
      <c r="CT33" s="0" t="str">
        <f aca="false">"="&amp;CT$10&amp;CT17</f>
        <v>='P:\396 AAHPA\11539601 State Port &amp; Harbor Benefits\IMPLAN Multipliers\[Juneau 2013 Employment Multipliers.xls]Employment Multipliers'!$H$66</v>
      </c>
      <c r="CU33" s="0" t="str">
        <f aca="false">"="&amp;CU$10&amp;CU17</f>
        <v>='P:\396 AAHPA\11539601 State Port &amp; Harbor Benefits\IMPLAN Multipliers\[Juneau 2013 Total Value Added Multipliers.xls]Total Value Added Multipliers'!$H$66</v>
      </c>
      <c r="CV33" s="0" t="str">
        <f aca="false">"="&amp;CV$10&amp;CV17</f>
        <v>='P:\396 AAHPA\11539601 State Port &amp; Harbor Benefits\IMPLAN Multipliers\[Juneau 2013 Labor Income Multipliers.xls]Labor Income Multipliers'!$H$66</v>
      </c>
      <c r="CW33" s="0" t="str">
        <f aca="false">"="&amp;CW$10&amp;CW17</f>
        <v>='P:\396 AAHPA\11539601 State Port &amp; Harbor Benefits\IMPLAN Multipliers\[Juneau 2013 Tax on Production and Imports Multipliers.xls]Tax on Production and Imports M'!$H$66</v>
      </c>
      <c r="CX33" s="0" t="str">
        <f aca="false">"="&amp;CX$10&amp;CX17</f>
        <v>='P:\396 AAHPA\11539601 State Port &amp; Harbor Benefits\IMPLAN Multipliers\[KPB 2013 Output Multipliers.xls]Output Multipliers'!$F$66</v>
      </c>
      <c r="CY33" s="0" t="str">
        <f aca="false">"="&amp;CY$10&amp;CY17</f>
        <v>='P:\396 AAHPA\11539601 State Port &amp; Harbor Benefits\IMPLAN Multipliers\[KPB 2013 Employment Multipliers.xls]Employment Multipliers'!$F$66</v>
      </c>
      <c r="CZ33" s="0" t="str">
        <f aca="false">"="&amp;CZ$10&amp;CZ17</f>
        <v>='P:\396 AAHPA\11539601 State Port &amp; Harbor Benefits\IMPLAN Multipliers\[KPB 2013 Total Value Added Multipliers.xls]Total Value Added Multipliers'!$F$66</v>
      </c>
      <c r="DA33" s="0" t="str">
        <f aca="false">"="&amp;DA$10&amp;DA17</f>
        <v>='P:\396 AAHPA\11539601 State Port &amp; Harbor Benefits\IMPLAN Multipliers\[KPB 2013 Labor Income Multipliers.xls]Labor Income Multipliers'!$F$66</v>
      </c>
      <c r="DB33" s="0" t="str">
        <f aca="false">"="&amp;DB$10&amp;DB17</f>
        <v>='P:\396 AAHPA\11539601 State Port &amp; Harbor Benefits\IMPLAN Multipliers\[KPB 2013 Tax on Production and Imports Multipliers.xls]Tax on Production and Imports M'!$F$66</v>
      </c>
      <c r="DC33" s="0" t="str">
        <f aca="false">"="&amp;DC$10&amp;DC17</f>
        <v>='P:\396 AAHPA\11539601 State Port &amp; Harbor Benefits\IMPLAN Multipliers\[KPB 2013 Employment Multipliers.xls]Employment Multipliers'!$H$66</v>
      </c>
      <c r="DD33" s="0" t="str">
        <f aca="false">"="&amp;DD$10&amp;DD17</f>
        <v>='P:\396 AAHPA\11539601 State Port &amp; Harbor Benefits\IMPLAN Multipliers\[KPB 2013 Total Value Added Multipliers.xls]Total Value Added Multipliers'!$H$66</v>
      </c>
      <c r="DE33" s="0" t="str">
        <f aca="false">"="&amp;DE$10&amp;DE17</f>
        <v>='P:\396 AAHPA\11539601 State Port &amp; Harbor Benefits\IMPLAN Multipliers\[KPB 2013 Labor Income Multipliers.xls]Labor Income Multipliers'!$H$66</v>
      </c>
      <c r="DF33" s="0" t="str">
        <f aca="false">"="&amp;DF$10&amp;DF17</f>
        <v>='P:\396 AAHPA\11539601 State Port &amp; Harbor Benefits\IMPLAN Multipliers\[KPB 2013 Tax on Production and Imports Multipliers.xls]Tax on Production and Imports M'!$H$66</v>
      </c>
      <c r="DG33" s="0" t="str">
        <f aca="false">"="&amp;DG$10&amp;DG17</f>
        <v>='P:\396 AAHPA\11539601 State Port &amp; Harbor Benefits\IMPLAN Multipliers\[Ketchikan 2013 Output Multipliers.xls]Output Multipliers'!$F$66</v>
      </c>
      <c r="DH33" s="0" t="str">
        <f aca="false">"="&amp;DH$10&amp;DH17</f>
        <v>='P:\396 AAHPA\11539601 State Port &amp; Harbor Benefits\IMPLAN Multipliers\[Ketchikan 2013 Employment Multipliers.xls]Employment Multipliers'!$F$66</v>
      </c>
      <c r="DI33" s="0" t="str">
        <f aca="false">"="&amp;DI$10&amp;DI17</f>
        <v>='P:\396 AAHPA\11539601 State Port &amp; Harbor Benefits\IMPLAN Multipliers\[Ketchikan 2013 Total Value Added Multipliers.xls]Total Value Added Multipliers'!$F$66</v>
      </c>
      <c r="DJ33" s="0" t="str">
        <f aca="false">"="&amp;DJ$10&amp;DJ17</f>
        <v>='P:\396 AAHPA\11539601 State Port &amp; Harbor Benefits\IMPLAN Multipliers\[Ketchikan 2013 Labor Income Multipliers.xls]Labor Income Multipliers'!$F$66</v>
      </c>
      <c r="DK33" s="0" t="str">
        <f aca="false">"="&amp;DK$10&amp;DK17</f>
        <v>='P:\396 AAHPA\11539601 State Port &amp; Harbor Benefits\IMPLAN Multipliers\[Ketchikan 2013 Tax on Production and Imports Multipliers.xls]Tax on Production and Imports M'!$F$66</v>
      </c>
      <c r="DL33" s="0" t="str">
        <f aca="false">"="&amp;DL$10&amp;DL17</f>
        <v>='P:\396 AAHPA\11539601 State Port &amp; Harbor Benefits\IMPLAN Multipliers\[Ketchikan 2013 Employment Multipliers.xls]Employment Multipliers'!$H$66</v>
      </c>
      <c r="DM33" s="0" t="str">
        <f aca="false">"="&amp;DM$10&amp;DM17</f>
        <v>='P:\396 AAHPA\11539601 State Port &amp; Harbor Benefits\IMPLAN Multipliers\[Ketchikan 2013 Total Value Added Multipliers.xls]Total Value Added Multipliers'!$H$66</v>
      </c>
      <c r="DN33" s="0" t="str">
        <f aca="false">"="&amp;DN$10&amp;DN17</f>
        <v>='P:\396 AAHPA\11539601 State Port &amp; Harbor Benefits\IMPLAN Multipliers\[Ketchikan 2013 Labor Income Multipliers.xls]Labor Income Multipliers'!$H$66</v>
      </c>
      <c r="DO33" s="0" t="str">
        <f aca="false">"="&amp;DO$10&amp;DO17</f>
        <v>='P:\396 AAHPA\11539601 State Port &amp; Harbor Benefits\IMPLAN Multipliers\[Ketchikan 2013 Tax on Production and Imports Multipliers.xls]Tax on Production and Imports M'!$H$66</v>
      </c>
      <c r="DP33" s="0" t="str">
        <f aca="false">"="&amp;DP$10&amp;DP17</f>
        <v>='P:\396 AAHPA\11539601 State Port &amp; Harbor Benefits\IMPLAN Multipliers\[Kodiak 2013 Output Multipliers.xls]Output Multipliers'!$F$66</v>
      </c>
      <c r="DQ33" s="0" t="str">
        <f aca="false">"="&amp;DQ$10&amp;DQ17</f>
        <v>='P:\396 AAHPA\11539601 State Port &amp; Harbor Benefits\IMPLAN Multipliers\[Kodiak 2013 Employment Multipliers.xls]Employment Multipliers'!$F$66</v>
      </c>
      <c r="DR33" s="0" t="str">
        <f aca="false">"="&amp;DR$10&amp;DR17</f>
        <v>='P:\396 AAHPA\11539601 State Port &amp; Harbor Benefits\IMPLAN Multipliers\[Kodiak 2013 Total Value Added Multipliers.xls]Total Value Added Multipliers'!$F$66</v>
      </c>
      <c r="DS33" s="0" t="str">
        <f aca="false">"="&amp;DS$10&amp;DS17</f>
        <v>='P:\396 AAHPA\11539601 State Port &amp; Harbor Benefits\IMPLAN Multipliers\[Kodiak 2013 Labor Income Multipliers.xls]Labor Income Multipliers'!$F$66</v>
      </c>
      <c r="DT33" s="0" t="str">
        <f aca="false">"="&amp;DT$10&amp;DT17</f>
        <v>='P:\396 AAHPA\11539601 State Port &amp; Harbor Benefits\IMPLAN Multipliers\[Kodiak 2013 Tax on Production and Imports Multipliers.xls]Tax on Production and Imports M'!$F$66</v>
      </c>
      <c r="DU33" s="0" t="str">
        <f aca="false">"="&amp;DU$10&amp;DU17</f>
        <v>='P:\396 AAHPA\11539601 State Port &amp; Harbor Benefits\IMPLAN Multipliers\[Kodiak 2013 Employment Multipliers.xls]Employment Multipliers'!$H$66</v>
      </c>
      <c r="DV33" s="0" t="str">
        <f aca="false">"="&amp;DV$10&amp;DV17</f>
        <v>='P:\396 AAHPA\11539601 State Port &amp; Harbor Benefits\IMPLAN Multipliers\[Kodiak 2013 Total Value Added Multipliers.xls]Total Value Added Multipliers'!$H$66</v>
      </c>
      <c r="DW33" s="0" t="str">
        <f aca="false">"="&amp;DW$10&amp;DW17</f>
        <v>='P:\396 AAHPA\11539601 State Port &amp; Harbor Benefits\IMPLAN Multipliers\[Kodiak 2013 Labor Income Multipliers.xls]Labor Income Multipliers'!$H$66</v>
      </c>
      <c r="DX33" s="0" t="str">
        <f aca="false">"="&amp;DX$10&amp;DX17</f>
        <v>='P:\396 AAHPA\11539601 State Port &amp; Harbor Benefits\IMPLAN Multipliers\[Kodiak 2013 Tax on Production and Imports Multipliers.xls]Tax on Production and Imports M'!$H$66</v>
      </c>
      <c r="DY33" s="0" t="str">
        <f aca="false">"="&amp;DY$10&amp;DY17</f>
        <v>='P:\396 AAHPA\11539601 State Port &amp; Harbor Benefits\IMPLAN Multipliers\[Lake and Pen 2013 Output Multipliers.xls]Output Multipliers'!$F$66</v>
      </c>
      <c r="DZ33" s="0" t="str">
        <f aca="false">"="&amp;DZ$10&amp;DZ17</f>
        <v>='P:\396 AAHPA\11539601 State Port &amp; Harbor Benefits\IMPLAN Multipliers\[Lake and Pen 2013 Employment Multipliers.xls]Employment Multipliers'!$F$66</v>
      </c>
      <c r="EA33" s="0" t="str">
        <f aca="false">"="&amp;EA$10&amp;EA17</f>
        <v>='P:\396 AAHPA\11539601 State Port &amp; Harbor Benefits\IMPLAN Multipliers\[Lake and Pen 2013 Total Value Added Multipliers.xls]Total Value Added Multipliers'!$F$66</v>
      </c>
      <c r="EB33" s="0" t="str">
        <f aca="false">"="&amp;EB$10&amp;EB17</f>
        <v>='P:\396 AAHPA\11539601 State Port &amp; Harbor Benefits\IMPLAN Multipliers\[Lake and Pen 2013 Labor Income Multipliers.xls]Labor Income Multipliers'!$F$66</v>
      </c>
      <c r="EC33" s="0" t="str">
        <f aca="false">"="&amp;EC$10&amp;EC17</f>
        <v>='P:\396 AAHPA\11539601 State Port &amp; Harbor Benefits\IMPLAN Multipliers\[Lake and Pen 2013 Tax on Production and Imports Multipliers.xls]Tax on Production and Imports M'!$F$66</v>
      </c>
      <c r="ED33" s="0" t="str">
        <f aca="false">"="&amp;ED$10&amp;ED17</f>
        <v>='P:\396 AAHPA\11539601 State Port &amp; Harbor Benefits\IMPLAN Multipliers\[Lake and Pen 2013 Employment Multipliers.xls]Employment Multipliers'!$H$66</v>
      </c>
      <c r="EE33" s="0" t="str">
        <f aca="false">"="&amp;EE$10&amp;EE17</f>
        <v>='P:\396 AAHPA\11539601 State Port &amp; Harbor Benefits\IMPLAN Multipliers\[Lake and Pen 2013 Total Value Added Multipliers.xls]Total Value Added Multipliers'!$H$66</v>
      </c>
      <c r="EF33" s="0" t="str">
        <f aca="false">"="&amp;EF$10&amp;EF17</f>
        <v>='P:\396 AAHPA\11539601 State Port &amp; Harbor Benefits\IMPLAN Multipliers\[Lake and Pen 2013 Labor Income Multipliers.xls]Labor Income Multipliers'!$H$66</v>
      </c>
      <c r="EG33" s="0" t="str">
        <f aca="false">"="&amp;EG$10&amp;EG17</f>
        <v>='P:\396 AAHPA\11539601 State Port &amp; Harbor Benefits\IMPLAN Multipliers\[Lake and Pen 2013 Tax on Production and Imports Multipliers.xls]Tax on Production and Imports M'!$H$66</v>
      </c>
      <c r="EH33" s="0" t="str">
        <f aca="false">"="&amp;EH$10&amp;EH17</f>
        <v>='P:\396 AAHPA\11539601 State Port &amp; Harbor Benefits\IMPLAN Multipliers\[MSB 2013 Output Multipliers.xls]Output Multipliers'!$F$66</v>
      </c>
      <c r="EI33" s="0" t="str">
        <f aca="false">"="&amp;EI$10&amp;EI17</f>
        <v>='P:\396 AAHPA\11539601 State Port &amp; Harbor Benefits\IMPLAN Multipliers\[MSB 2013 Employment Multipliers.xls]Employment Multipliers'!$F$66</v>
      </c>
      <c r="EJ33" s="0" t="str">
        <f aca="false">"="&amp;EJ$10&amp;EJ17</f>
        <v>='P:\396 AAHPA\11539601 State Port &amp; Harbor Benefits\IMPLAN Multipliers\[MSB 2013 Total Value Added Multipliers.xls]Total Value Added Multipliers'!$F$66</v>
      </c>
      <c r="EK33" s="0" t="str">
        <f aca="false">"="&amp;EK$10&amp;EK17</f>
        <v>='P:\396 AAHPA\11539601 State Port &amp; Harbor Benefits\IMPLAN Multipliers\[MSB 2013 Labor Income Multipliers.xls]Labor Income Multipliers'!$F$66</v>
      </c>
      <c r="EL33" s="0" t="str">
        <f aca="false">"="&amp;EL$10&amp;EL17</f>
        <v>='P:\396 AAHPA\11539601 State Port &amp; Harbor Benefits\IMPLAN Multipliers\[MSB 2013 Tax on Production and Imports Multipliers.xls]Tax on Production and Imports M'!$F$66</v>
      </c>
      <c r="EM33" s="0" t="str">
        <f aca="false">"="&amp;EM$10&amp;EM17</f>
        <v>='P:\396 AAHPA\11539601 State Port &amp; Harbor Benefits\IMPLAN Multipliers\[MSB 2013 Employment Multipliers.xls]Employment Multipliers'!$H$66</v>
      </c>
      <c r="EN33" s="0" t="str">
        <f aca="false">"="&amp;EN$10&amp;EN17</f>
        <v>='P:\396 AAHPA\11539601 State Port &amp; Harbor Benefits\IMPLAN Multipliers\[MSB 2013 Total Value Added Multipliers.xls]Total Value Added Multipliers'!$H$66</v>
      </c>
      <c r="EO33" s="0" t="str">
        <f aca="false">"="&amp;EO$10&amp;EO17</f>
        <v>='P:\396 AAHPA\11539601 State Port &amp; Harbor Benefits\IMPLAN Multipliers\[MSB 2013 Labor Income Multipliers.xls]Labor Income Multipliers'!$H$66</v>
      </c>
      <c r="EP33" s="0" t="str">
        <f aca="false">"="&amp;EP$10&amp;EP17</f>
        <v>='P:\396 AAHPA\11539601 State Port &amp; Harbor Benefits\IMPLAN Multipliers\[MSB 2013 Tax on Production and Imports Multipliers.xls]Tax on Production and Imports M'!$H$66</v>
      </c>
      <c r="EQ33" s="0" t="str">
        <f aca="false">"="&amp;EQ$10&amp;EQ17</f>
        <v>='P:\396 AAHPA\11539601 State Port &amp; Harbor Benefits\IMPLAN Multipliers\[Nome 2013 Output Multipliers.xls]Output Multipliers'!$F$66</v>
      </c>
      <c r="ER33" s="0" t="str">
        <f aca="false">"="&amp;ER$10&amp;ER17</f>
        <v>='P:\396 AAHPA\11539601 State Port &amp; Harbor Benefits\IMPLAN Multipliers\[Nome 2013 Employment Multipliers.xls]Employment Multipliers'!$F$66</v>
      </c>
      <c r="ES33" s="0" t="str">
        <f aca="false">"="&amp;ES$10&amp;ES17</f>
        <v>='P:\396 AAHPA\11539601 State Port &amp; Harbor Benefits\IMPLAN Multipliers\[Nome 2013 Total Value Added Multipliers.xls]Total Value Added Multipliers'!$F$66</v>
      </c>
      <c r="ET33" s="0" t="str">
        <f aca="false">"="&amp;ET$10&amp;ET17</f>
        <v>='P:\396 AAHPA\11539601 State Port &amp; Harbor Benefits\IMPLAN Multipliers\[Nome 2013 Labor Income Multipliers.xls]Labor Income Multipliers'!$F$66</v>
      </c>
      <c r="EU33" s="0" t="str">
        <f aca="false">"="&amp;EU$10&amp;EU17</f>
        <v>='P:\396 AAHPA\11539601 State Port &amp; Harbor Benefits\IMPLAN Multipliers\[Nome 2013 Tax on Production and Imports Multipliers.xls]Tax on Production and Imports M'!$F$66</v>
      </c>
      <c r="EV33" s="0" t="str">
        <f aca="false">"="&amp;EV$10&amp;EV17</f>
        <v>='P:\396 AAHPA\11539601 State Port &amp; Harbor Benefits\IMPLAN Multipliers\[Nome 2013 Employment Multipliers.xls]Employment Multipliers'!$H$66</v>
      </c>
      <c r="EW33" s="0" t="str">
        <f aca="false">"="&amp;EW$10&amp;EW17</f>
        <v>='P:\396 AAHPA\11539601 State Port &amp; Harbor Benefits\IMPLAN Multipliers\[Nome 2013 Total Value Added Multipliers.xls]Total Value Added Multipliers'!$H$66</v>
      </c>
      <c r="EX33" s="0" t="str">
        <f aca="false">"="&amp;EX$10&amp;EX17</f>
        <v>='P:\396 AAHPA\11539601 State Port &amp; Harbor Benefits\IMPLAN Multipliers\[Nome 2013 Labor Income Multipliers.xls]Labor Income Multipliers'!$H$66</v>
      </c>
      <c r="EY33" s="0" t="str">
        <f aca="false">"="&amp;EY$10&amp;EY17</f>
        <v>='P:\396 AAHPA\11539601 State Port &amp; Harbor Benefits\IMPLAN Multipliers\[Nome 2013 Tax on Production and Imports Multipliers.xls]Tax on Production and Imports M'!$H$66</v>
      </c>
      <c r="EZ33" s="0" t="str">
        <f aca="false">"="&amp;EZ$10&amp;EZ17</f>
        <v>='P:\396 AAHPA\11539601 State Port &amp; Harbor Benefits\IMPLAN Multipliers\[NSB 2013 Output Multipliers.xls]Output Multipliers'!$F$66</v>
      </c>
      <c r="FA33" s="0" t="str">
        <f aca="false">"="&amp;FA$10&amp;FA17</f>
        <v>='P:\396 AAHPA\11539601 State Port &amp; Harbor Benefits\IMPLAN Multipliers\[NSB 2013 Employment Multipliers.xls]Employment Multipliers'!$F$66</v>
      </c>
      <c r="FB33" s="0" t="str">
        <f aca="false">"="&amp;FB$10&amp;FB17</f>
        <v>='P:\396 AAHPA\11539601 State Port &amp; Harbor Benefits\IMPLAN Multipliers\[NSB 2013 Total Value Added Multipliers.xls]Total Value Added Multipliers'!$F$66</v>
      </c>
      <c r="FC33" s="0" t="str">
        <f aca="false">"="&amp;FC$10&amp;FC17</f>
        <v>='P:\396 AAHPA\11539601 State Port &amp; Harbor Benefits\IMPLAN Multipliers\[NSB 2013 Labor Income Multipliers.xls]Labor Income Multipliers'!$F$66</v>
      </c>
      <c r="FD33" s="0" t="str">
        <f aca="false">"="&amp;FD$10&amp;FD17</f>
        <v>='P:\396 AAHPA\11539601 State Port &amp; Harbor Benefits\IMPLAN Multipliers\[NSB 2013 Tax on Production and Imports Multipliers.xls]Tax on Production and Imports M'!$F$66</v>
      </c>
      <c r="FE33" s="0" t="str">
        <f aca="false">"="&amp;FE$10&amp;FE17</f>
        <v>='P:\396 AAHPA\11539601 State Port &amp; Harbor Benefits\IMPLAN Multipliers\[NSB 2013 Employment Multipliers.xls]Employment Multipliers'!$H$66</v>
      </c>
      <c r="FF33" s="0" t="str">
        <f aca="false">"="&amp;FF$10&amp;FF17</f>
        <v>='P:\396 AAHPA\11539601 State Port &amp; Harbor Benefits\IMPLAN Multipliers\[NSB 2013 Total Value Added Multipliers.xls]Total Value Added Multipliers'!$H$66</v>
      </c>
      <c r="FG33" s="0" t="str">
        <f aca="false">"="&amp;FG$10&amp;FG17</f>
        <v>='P:\396 AAHPA\11539601 State Port &amp; Harbor Benefits\IMPLAN Multipliers\[NSB 2013 Labor Income Multipliers.xls]Labor Income Multipliers'!$H$66</v>
      </c>
      <c r="FH33" s="0" t="str">
        <f aca="false">"="&amp;FH$10&amp;FH17</f>
        <v>='P:\396 AAHPA\11539601 State Port &amp; Harbor Benefits\IMPLAN Multipliers\[NSB 2013 Tax on Production and Imports Multipliers.xls]Tax on Production and Imports M'!$H$66</v>
      </c>
      <c r="FI33" s="0" t="str">
        <f aca="false">"="&amp;FI$10&amp;FI17</f>
        <v>='P:\396 AAHPA\11539601 State Port &amp; Harbor Benefits\IMPLAN Multipliers\[NWAB 2013 Output Multipliers.xls]Output Multipliers'!$F$66</v>
      </c>
      <c r="FJ33" s="0" t="str">
        <f aca="false">"="&amp;FJ$10&amp;FJ17</f>
        <v>='P:\396 AAHPA\11539601 State Port &amp; Harbor Benefits\IMPLAN Multipliers\[NWAB 2013 Employment Multipliers.xls]Employment Multipliers'!$F$66</v>
      </c>
      <c r="FK33" s="0" t="str">
        <f aca="false">"="&amp;FK$10&amp;FK17</f>
        <v>='P:\396 AAHPA\11539601 State Port &amp; Harbor Benefits\IMPLAN Multipliers\[NWAB 2013 Total Value Added Multipliers.xls]Total Value Added Multipliers'!$F$66</v>
      </c>
      <c r="FL33" s="0" t="str">
        <f aca="false">"="&amp;FL$10&amp;FL17</f>
        <v>='P:\396 AAHPA\11539601 State Port &amp; Harbor Benefits\IMPLAN Multipliers\[NWAB 2013 Labor Income Multipliers.xls]Labor Income Multipliers'!$F$66</v>
      </c>
      <c r="FM33" s="0" t="str">
        <f aca="false">"="&amp;FM$10&amp;FM17</f>
        <v>='P:\396 AAHPA\11539601 State Port &amp; Harbor Benefits\IMPLAN Multipliers\[NWAB 2013 Tax on Production and Imports Multipliers.xls]Tax on Production and Imports M'!$F$66</v>
      </c>
      <c r="FN33" s="0" t="str">
        <f aca="false">"="&amp;FN$10&amp;FN17</f>
        <v>='P:\396 AAHPA\11539601 State Port &amp; Harbor Benefits\IMPLAN Multipliers\[NWAB 2013 Employment Multipliers.xls]Employment Multipliers'!$H$66</v>
      </c>
      <c r="FO33" s="0" t="str">
        <f aca="false">"="&amp;FO$10&amp;FO17</f>
        <v>='P:\396 AAHPA\11539601 State Port &amp; Harbor Benefits\IMPLAN Multipliers\[NWAB 2013 Total Value Added Multipliers.xls]Total Value Added Multipliers'!$H$66</v>
      </c>
      <c r="FP33" s="0" t="str">
        <f aca="false">"="&amp;FP$10&amp;FP17</f>
        <v>='P:\396 AAHPA\11539601 State Port &amp; Harbor Benefits\IMPLAN Multipliers\[NWAB 2013 Labor Income Multipliers.xls]Labor Income Multipliers'!$H$66</v>
      </c>
      <c r="FQ33" s="0" t="str">
        <f aca="false">"="&amp;FQ$10&amp;FQ17</f>
        <v>='P:\396 AAHPA\11539601 State Port &amp; Harbor Benefits\IMPLAN Multipliers\[NWAB 2013 Tax on Production and Imports Multipliers.xls]Tax on Production and Imports M'!$H$66</v>
      </c>
      <c r="FR33" s="0" t="str">
        <f aca="false">"="&amp;FR$10&amp;FR17</f>
        <v>='P:\396 AAHPA\11539601 State Port &amp; Harbor Benefits\IMPLAN Multipliers\[Petersburg 2013 Output Multipliers.xls]Output Multipliers'!$F$66</v>
      </c>
      <c r="FS33" s="0" t="str">
        <f aca="false">"="&amp;FS$10&amp;FS17</f>
        <v>='P:\396 AAHPA\11539601 State Port &amp; Harbor Benefits\IMPLAN Multipliers\[Petersburg 2013 Employment Multipliers.xls]Employment Multipliers'!$F$66</v>
      </c>
      <c r="FT33" s="0" t="str">
        <f aca="false">"="&amp;FT$10&amp;FT17</f>
        <v>='P:\396 AAHPA\11539601 State Port &amp; Harbor Benefits\IMPLAN Multipliers\[Petersburg 2013 Total Value Added Multipliers.xls]Total Value Added Multipliers'!$F$66</v>
      </c>
      <c r="FU33" s="0" t="str">
        <f aca="false">"="&amp;FU$10&amp;FU17</f>
        <v>='P:\396 AAHPA\11539601 State Port &amp; Harbor Benefits\IMPLAN Multipliers\[Petersburg 2013 Labor Income Multipliers.xls]Labor Income Multipliers'!$F$66</v>
      </c>
      <c r="FV33" s="0" t="str">
        <f aca="false">"="&amp;FV$10&amp;FV17</f>
        <v>='P:\396 AAHPA\11539601 State Port &amp; Harbor Benefits\IMPLAN Multipliers\[Petersburg 2013 Tax on Production and Imports Multipliers.xls]Tax on Production and Imports M'!$F$66</v>
      </c>
      <c r="FW33" s="0" t="str">
        <f aca="false">"="&amp;FW$10&amp;FW17</f>
        <v>='P:\396 AAHPA\11539601 State Port &amp; Harbor Benefits\IMPLAN Multipliers\[Petersburg 2013 Employment Multipliers.xls]Employment Multipliers'!$H$66</v>
      </c>
      <c r="FX33" s="0" t="str">
        <f aca="false">"="&amp;FX$10&amp;FX17</f>
        <v>='P:\396 AAHPA\11539601 State Port &amp; Harbor Benefits\IMPLAN Multipliers\[Petersburg 2013 Total Value Added Multipliers.xls]Total Value Added Multipliers'!$H$66</v>
      </c>
      <c r="FY33" s="0" t="str">
        <f aca="false">"="&amp;FY$10&amp;FY17</f>
        <v>='P:\396 AAHPA\11539601 State Port &amp; Harbor Benefits\IMPLAN Multipliers\[Petersburg 2013 Labor Income Multipliers.xls]Labor Income Multipliers'!$H$66</v>
      </c>
      <c r="FZ33" s="0" t="str">
        <f aca="false">"="&amp;FZ$10&amp;FZ17</f>
        <v>='P:\396 AAHPA\11539601 State Port &amp; Harbor Benefits\IMPLAN Multipliers\[Petersburg 2013 Tax on Production and Imports Multipliers.xls]Tax on Production and Imports M'!$H$66</v>
      </c>
      <c r="GA33" s="0" t="str">
        <f aca="false">"="&amp;GA$10&amp;GA17</f>
        <v>='P:\396 AAHPA\11539601 State Port &amp; Harbor Benefits\IMPLAN Multipliers\[POW Hyder 2013 Output Multipliers.xls]Output Multipliers'!$F$66</v>
      </c>
      <c r="GB33" s="0" t="str">
        <f aca="false">"="&amp;GB$10&amp;GB17</f>
        <v>='P:\396 AAHPA\11539601 State Port &amp; Harbor Benefits\IMPLAN Multipliers\[POW Hyder 2013 Employment Multipliers.xls]Employment Multipliers'!$F$66</v>
      </c>
      <c r="GC33" s="0" t="str">
        <f aca="false">"="&amp;GC$10&amp;GC17</f>
        <v>='P:\396 AAHPA\11539601 State Port &amp; Harbor Benefits\IMPLAN Multipliers\[POW Hyder 2013 Total Value Added Multipliers.xls]Total Value Added Multipliers'!$F$66</v>
      </c>
      <c r="GD33" s="0" t="str">
        <f aca="false">"="&amp;GD$10&amp;GD17</f>
        <v>='P:\396 AAHPA\11539601 State Port &amp; Harbor Benefits\IMPLAN Multipliers\[POW Hyder 2013 Labor Income Multipliers.xls]Labor Income Multipliers'!$F$66</v>
      </c>
      <c r="GE33" s="0" t="str">
        <f aca="false">"="&amp;GE$10&amp;GE17</f>
        <v>='P:\396 AAHPA\11539601 State Port &amp; Harbor Benefits\IMPLAN Multipliers\[POW Hyder 2013 Tax on Production and Imports Multipliers.xls]Tax on Production and Imports M'!$F$66</v>
      </c>
      <c r="GF33" s="0" t="str">
        <f aca="false">"="&amp;GF$10&amp;GF17</f>
        <v>='P:\396 AAHPA\11539601 State Port &amp; Harbor Benefits\IMPLAN Multipliers\[POW Hyder 2013 Employment Multipliers.xls]Employment Multipliers'!$H$66</v>
      </c>
      <c r="GG33" s="0" t="str">
        <f aca="false">"="&amp;GG$10&amp;GG17</f>
        <v>='P:\396 AAHPA\11539601 State Port &amp; Harbor Benefits\IMPLAN Multipliers\[POW Hyder 2013 Total Value Added Multipliers.xls]Total Value Added Multipliers'!$H$66</v>
      </c>
      <c r="GH33" s="0" t="str">
        <f aca="false">"="&amp;GH$10&amp;GH17</f>
        <v>='P:\396 AAHPA\11539601 State Port &amp; Harbor Benefits\IMPLAN Multipliers\[POW Hyder 2013 Labor Income Multipliers.xls]Labor Income Multipliers'!$H$66</v>
      </c>
      <c r="GI33" s="0" t="str">
        <f aca="false">"="&amp;GI$10&amp;GI17</f>
        <v>='P:\396 AAHPA\11539601 State Port &amp; Harbor Benefits\IMPLAN Multipliers\[POW Hyder 2013 Tax on Production and Imports Multipliers.xls]Tax on Production and Imports M'!$H$66</v>
      </c>
      <c r="GJ33" s="0" t="str">
        <f aca="false">"="&amp;GJ$10&amp;GJ17</f>
        <v>='P:\396 AAHPA\11539601 State Port &amp; Harbor Benefits\IMPLAN Multipliers\[Sitka 2013 Output Multipliers.xls]Output Multipliers'!$F$66</v>
      </c>
      <c r="GK33" s="0" t="str">
        <f aca="false">"="&amp;GK$10&amp;GK17</f>
        <v>='P:\396 AAHPA\11539601 State Port &amp; Harbor Benefits\IMPLAN Multipliers\[Sitka 2013 Employment Multipliers.xls]Employment Multipliers'!$F$66</v>
      </c>
      <c r="GL33" s="0" t="str">
        <f aca="false">"="&amp;GL$10&amp;GL17</f>
        <v>='P:\396 AAHPA\11539601 State Port &amp; Harbor Benefits\IMPLAN Multipliers\[Sitka 2013 Total Value Added Multipliers.xls]Total Value Added Multipliers'!$F$66</v>
      </c>
      <c r="GM33" s="0" t="str">
        <f aca="false">"="&amp;GM$10&amp;GM17</f>
        <v>='P:\396 AAHPA\11539601 State Port &amp; Harbor Benefits\IMPLAN Multipliers\[Sitka 2013 Labor Income Multipliers.xls]Labor Income Multipliers'!$F$66</v>
      </c>
      <c r="GN33" s="0" t="str">
        <f aca="false">"="&amp;GN$10&amp;GN17</f>
        <v>='P:\396 AAHPA\11539601 State Port &amp; Harbor Benefits\IMPLAN Multipliers\[Sitka 2013 Tax on Production and Imports Multipliers.xls]Tax on Production and Imports M'!$F$66</v>
      </c>
      <c r="GO33" s="0" t="str">
        <f aca="false">"="&amp;GO$10&amp;GO17</f>
        <v>='P:\396 AAHPA\11539601 State Port &amp; Harbor Benefits\IMPLAN Multipliers\[Sitka 2013 Employment Multipliers.xls]Employment Multipliers'!$H$66</v>
      </c>
      <c r="GP33" s="0" t="str">
        <f aca="false">"="&amp;GP$10&amp;GP17</f>
        <v>='P:\396 AAHPA\11539601 State Port &amp; Harbor Benefits\IMPLAN Multipliers\[Sitka 2013 Total Value Added Multipliers.xls]Total Value Added Multipliers'!$H$66</v>
      </c>
      <c r="GQ33" s="0" t="str">
        <f aca="false">"="&amp;GQ$10&amp;GQ17</f>
        <v>='P:\396 AAHPA\11539601 State Port &amp; Harbor Benefits\IMPLAN Multipliers\[Sitka 2013 Labor Income Multipliers.xls]Labor Income Multipliers'!$H$66</v>
      </c>
      <c r="GR33" s="0" t="str">
        <f aca="false">"="&amp;GR$10&amp;GR17</f>
        <v>='P:\396 AAHPA\11539601 State Port &amp; Harbor Benefits\IMPLAN Multipliers\[Sitka 2013 Tax on Production and Imports Multipliers.xls]Tax on Production and Imports M'!$H$66</v>
      </c>
      <c r="GS33" s="0" t="str">
        <f aca="false">"="&amp;GS$10&amp;GS17</f>
        <v>='P:\396 AAHPA\11539601 State Port &amp; Harbor Benefits\IMPLAN Multipliers\[Skagway 2013 Output Multipliers.xls]Output Multipliers'!$F$66</v>
      </c>
      <c r="GT33" s="0" t="str">
        <f aca="false">"="&amp;GT$10&amp;GT17</f>
        <v>='P:\396 AAHPA\11539601 State Port &amp; Harbor Benefits\IMPLAN Multipliers\[Skagway 2013 Employment Multipliers.xls]Employment Multipliers'!$F$66</v>
      </c>
      <c r="GU33" s="0" t="str">
        <f aca="false">"="&amp;GU$10&amp;GU17</f>
        <v>='P:\396 AAHPA\11539601 State Port &amp; Harbor Benefits\IMPLAN Multipliers\[Skagway 2013 Total Value Added Multipliers.xls]Total Value Added Multipliers'!$F$66</v>
      </c>
      <c r="GV33" s="0" t="str">
        <f aca="false">"="&amp;GV$10&amp;GV17</f>
        <v>='P:\396 AAHPA\11539601 State Port &amp; Harbor Benefits\IMPLAN Multipliers\[Skagway 2013 Labor Income Multipliers.xls]Labor Income Multipliers'!$F$66</v>
      </c>
      <c r="GW33" s="0" t="str">
        <f aca="false">"="&amp;GW$10&amp;GW17</f>
        <v>='P:\396 AAHPA\11539601 State Port &amp; Harbor Benefits\IMPLAN Multipliers\[Skagway 2013 Tax on Production and Imports Multipliers.xls]Tax on Production and Imports M'!$F$66</v>
      </c>
      <c r="GX33" s="0" t="str">
        <f aca="false">"="&amp;GX$10&amp;GX17</f>
        <v>='P:\396 AAHPA\11539601 State Port &amp; Harbor Benefits\IMPLAN Multipliers\[Skagway 2013 Employment Multipliers.xls]Employment Multipliers'!$H$66</v>
      </c>
      <c r="GY33" s="0" t="str">
        <f aca="false">"="&amp;GY$10&amp;GY17</f>
        <v>='P:\396 AAHPA\11539601 State Port &amp; Harbor Benefits\IMPLAN Multipliers\[Skagway 2013 Total Value Added Multipliers.xls]Total Value Added Multipliers'!$H$66</v>
      </c>
      <c r="GZ33" s="0" t="str">
        <f aca="false">"="&amp;GZ$10&amp;GZ17</f>
        <v>='P:\396 AAHPA\11539601 State Port &amp; Harbor Benefits\IMPLAN Multipliers\[Skagway 2013 Labor Income Multipliers.xls]Labor Income Multipliers'!$H$66</v>
      </c>
      <c r="HA33" s="0" t="str">
        <f aca="false">"="&amp;HA$10&amp;HA17</f>
        <v>='P:\396 AAHPA\11539601 State Port &amp; Harbor Benefits\IMPLAN Multipliers\[Skagway 2013 Tax on Production and Imports Multipliers.xls]Tax on Production and Imports M'!$H$66</v>
      </c>
      <c r="HB33" s="0" t="str">
        <f aca="false">"="&amp;HB$10&amp;HB17</f>
        <v>='P:\396 AAHPA\11539601 State Port &amp; Harbor Benefits\IMPLAN Multipliers\[SE Fairbanks 2013 Output Multipliers.xls]Output Multipliers'!$F$66</v>
      </c>
      <c r="HC33" s="0" t="str">
        <f aca="false">"="&amp;HC$10&amp;HC17</f>
        <v>='P:\396 AAHPA\11539601 State Port &amp; Harbor Benefits\IMPLAN Multipliers\[SE Fairbanks 2013 Employment Multipliers.xls]Employment Multipliers'!$F$66</v>
      </c>
      <c r="HD33" s="0" t="str">
        <f aca="false">"="&amp;HD$10&amp;HD17</f>
        <v>='P:\396 AAHPA\11539601 State Port &amp; Harbor Benefits\IMPLAN Multipliers\[SE Fairbanks 2013 Total Value Added Multipliers.xls]Total Value Added Multipliers'!$F$66</v>
      </c>
      <c r="HE33" s="0" t="str">
        <f aca="false">"="&amp;HE$10&amp;HE17</f>
        <v>='P:\396 AAHPA\11539601 State Port &amp; Harbor Benefits\IMPLAN Multipliers\[SE Fairbanks 2013 Labor Income Multipliers.xls]Labor Income Multipliers'!$F$66</v>
      </c>
      <c r="HF33" s="0" t="str">
        <f aca="false">"="&amp;HF$10&amp;HF17</f>
        <v>='P:\396 AAHPA\11539601 State Port &amp; Harbor Benefits\IMPLAN Multipliers\[SE Fairbanks 2013 Tax on Production and Imports Multipliers.xls]Tax on Production and Imports M'!$F$66</v>
      </c>
      <c r="HG33" s="0" t="str">
        <f aca="false">"="&amp;HG$10&amp;HG17</f>
        <v>='P:\396 AAHPA\11539601 State Port &amp; Harbor Benefits\IMPLAN Multipliers\[SE Fairbanks 2013 Employment Multipliers.xls]Employment Multipliers'!$H$66</v>
      </c>
      <c r="HH33" s="0" t="str">
        <f aca="false">"="&amp;HH$10&amp;HH17</f>
        <v>='P:\396 AAHPA\11539601 State Port &amp; Harbor Benefits\IMPLAN Multipliers\[SE Fairbanks 2013 Total Value Added Multipliers.xls]Total Value Added Multipliers'!$H$66</v>
      </c>
      <c r="HI33" s="0" t="str">
        <f aca="false">"="&amp;HI$10&amp;HI17</f>
        <v>='P:\396 AAHPA\11539601 State Port &amp; Harbor Benefits\IMPLAN Multipliers\[SE Fairbanks 2013 Labor Income Multipliers.xls]Labor Income Multipliers'!$H$66</v>
      </c>
      <c r="HJ33" s="0" t="str">
        <f aca="false">"="&amp;HJ$10&amp;HJ17</f>
        <v>='P:\396 AAHPA\11539601 State Port &amp; Harbor Benefits\IMPLAN Multipliers\[SE Fairbanks 2013 Tax on Production and Imports Multipliers.xls]Tax on Production and Imports M'!$H$66</v>
      </c>
      <c r="HK33" s="0" t="str">
        <f aca="false">"="&amp;HK$10&amp;HK17</f>
        <v>='P:\396 AAHPA\11539601 State Port &amp; Harbor Benefits\IMPLAN Multipliers\[Valdez Cordova 2013 Output Multipliers.xls]Output Multipliers'!$F$66</v>
      </c>
      <c r="HL33" s="0" t="str">
        <f aca="false">"="&amp;HL$10&amp;HL17</f>
        <v>='P:\396 AAHPA\11539601 State Port &amp; Harbor Benefits\IMPLAN Multipliers\[Valdez Cordova 2013 Employment Multipliers.xls]Employment Multipliers'!$F$66</v>
      </c>
      <c r="HM33" s="0" t="str">
        <f aca="false">"="&amp;HM$10&amp;HM17</f>
        <v>='P:\396 AAHPA\11539601 State Port &amp; Harbor Benefits\IMPLAN Multipliers\[Valdez Cordova 2013 Total Value Added Multipliers.xls]Total Value Added Multipliers'!$F$66</v>
      </c>
      <c r="HN33" s="0" t="str">
        <f aca="false">"="&amp;HN$10&amp;HN17</f>
        <v>='P:\396 AAHPA\11539601 State Port &amp; Harbor Benefits\IMPLAN Multipliers\[Valdez Cordova 2013 Labor Income Multipliers.xls]Labor Income Multipliers'!$F$66</v>
      </c>
      <c r="HO33" s="0" t="str">
        <f aca="false">"="&amp;HO$10&amp;HO17</f>
        <v>='P:\396 AAHPA\11539601 State Port &amp; Harbor Benefits\IMPLAN Multipliers\[Valdez Cordova 2013 Tax on Production and Imports Multipliers.xls]Tax on Production and Imports M'!$F$66</v>
      </c>
      <c r="HP33" s="0" t="str">
        <f aca="false">"="&amp;HP$10&amp;HP17</f>
        <v>='P:\396 AAHPA\11539601 State Port &amp; Harbor Benefits\IMPLAN Multipliers\[Valdez Cordova 2013 Employment Multipliers.xls]Employment Multipliers'!$H$66</v>
      </c>
      <c r="HQ33" s="0" t="str">
        <f aca="false">"="&amp;HQ$10&amp;HQ17</f>
        <v>='P:\396 AAHPA\11539601 State Port &amp; Harbor Benefits\IMPLAN Multipliers\[Valdez Cordova 2013 Total Value Added Multipliers.xls]Total Value Added Multipliers'!$H$66</v>
      </c>
      <c r="HR33" s="0" t="str">
        <f aca="false">"="&amp;HR$10&amp;HR17</f>
        <v>='P:\396 AAHPA\11539601 State Port &amp; Harbor Benefits\IMPLAN Multipliers\[Valdez Cordova 2013 Labor Income Multipliers.xls]Labor Income Multipliers'!$H$66</v>
      </c>
      <c r="HS33" s="0" t="str">
        <f aca="false">"="&amp;HS$10&amp;HS17</f>
        <v>='P:\396 AAHPA\11539601 State Port &amp; Harbor Benefits\IMPLAN Multipliers\[Valdez Cordova 2013 Tax on Production and Imports Multipliers.xls]Tax on Production and Imports M'!$H$66</v>
      </c>
      <c r="HT33" s="0" t="str">
        <f aca="false">"="&amp;HT$10&amp;HT17</f>
        <v>='P:\396 AAHPA\11539601 State Port &amp; Harbor Benefits\IMPLAN Multipliers\[Wade Hampton 2013 Output Multipliers.xls]Output Multipliers'!$F$66</v>
      </c>
      <c r="HU33" s="0" t="str">
        <f aca="false">"="&amp;HU$10&amp;HU17</f>
        <v>='P:\396 AAHPA\11539601 State Port &amp; Harbor Benefits\IMPLAN Multipliers\[Wade Hampton 2013 Employment Multipliers.xls]Employment Multipliers'!$F$66</v>
      </c>
      <c r="HV33" s="0" t="str">
        <f aca="false">"="&amp;HV$10&amp;HV17</f>
        <v>='P:\396 AAHPA\11539601 State Port &amp; Harbor Benefits\IMPLAN Multipliers\[Wade Hampton 2013 Total Value Added Multipliers.xls]Total Value Added Multipliers'!$F$66</v>
      </c>
      <c r="HW33" s="0" t="str">
        <f aca="false">"="&amp;HW$10&amp;HW17</f>
        <v>='P:\396 AAHPA\11539601 State Port &amp; Harbor Benefits\IMPLAN Multipliers\[Wade Hampton 2013 Labor Income Multipliers.xls]Labor Income Multipliers'!$F$66</v>
      </c>
      <c r="HX33" s="0" t="str">
        <f aca="false">"="&amp;HX$10&amp;HX17</f>
        <v>='P:\396 AAHPA\11539601 State Port &amp; Harbor Benefits\IMPLAN Multipliers\[Wade Hampton 2013 Tax on Production and Imports Multipliers.xls]Tax on Production and Imports M'!$F$66</v>
      </c>
      <c r="HY33" s="0" t="str">
        <f aca="false">"="&amp;HY$10&amp;HY17</f>
        <v>='P:\396 AAHPA\11539601 State Port &amp; Harbor Benefits\IMPLAN Multipliers\[Wade Hampton 2013 Employment Multipliers.xls]Employment Multipliers'!$H$66</v>
      </c>
      <c r="HZ33" s="0" t="str">
        <f aca="false">"="&amp;HZ$10&amp;HZ17</f>
        <v>='P:\396 AAHPA\11539601 State Port &amp; Harbor Benefits\IMPLAN Multipliers\[Wade Hampton 2013 Total Value Added Multipliers.xls]Total Value Added Multipliers'!$H$66</v>
      </c>
      <c r="IA33" s="0" t="str">
        <f aca="false">"="&amp;IA$10&amp;IA17</f>
        <v>='P:\396 AAHPA\11539601 State Port &amp; Harbor Benefits\IMPLAN Multipliers\[Wade Hampton 2013 Labor Income Multipliers.xls]Labor Income Multipliers'!$H$66</v>
      </c>
      <c r="IB33" s="0" t="str">
        <f aca="false">"="&amp;IB$10&amp;IB17</f>
        <v>='P:\396 AAHPA\11539601 State Port &amp; Harbor Benefits\IMPLAN Multipliers\[Wade Hampton 2013 Tax on Production and Imports Multipliers.xls]Tax on Production and Imports M'!$H$66</v>
      </c>
      <c r="IC33" s="0" t="str">
        <f aca="false">"="&amp;IC$10&amp;IC17</f>
        <v>='P:\396 AAHPA\11539601 State Port &amp; Harbor Benefits\IMPLAN Multipliers\[Wrangell 2013 Output Multipliers.xls]Output Multipliers'!$F$66</v>
      </c>
      <c r="ID33" s="0" t="str">
        <f aca="false">"="&amp;ID$10&amp;ID17</f>
        <v>='P:\396 AAHPA\11539601 State Port &amp; Harbor Benefits\IMPLAN Multipliers\[Wrangell 2013 Employment Multipliers.xls]Employment Multipliers'!$F$66</v>
      </c>
      <c r="IE33" s="0" t="str">
        <f aca="false">"="&amp;IE$10&amp;IE17</f>
        <v>='P:\396 AAHPA\11539601 State Port &amp; Harbor Benefits\IMPLAN Multipliers\[Wrangell 2013 Total Value Added Multipliers.xls]Total Value Added Multipliers'!$F$66</v>
      </c>
      <c r="IF33" s="0" t="str">
        <f aca="false">"="&amp;IF$10&amp;IF17</f>
        <v>='P:\396 AAHPA\11539601 State Port &amp; Harbor Benefits\IMPLAN Multipliers\[Wrangell 2013 Labor Income Multipliers.xls]Labor Income Multipliers'!$F$66</v>
      </c>
      <c r="IG33" s="0" t="str">
        <f aca="false">"="&amp;IG$10&amp;IG17</f>
        <v>='P:\396 AAHPA\11539601 State Port &amp; Harbor Benefits\IMPLAN Multipliers\[Wrangell 2013 Tax on Production and Imports Multipliers.xls]Tax on Production and Imports M'!$F$66</v>
      </c>
      <c r="IH33" s="0" t="str">
        <f aca="false">"="&amp;IH$10&amp;IH17</f>
        <v>='P:\396 AAHPA\11539601 State Port &amp; Harbor Benefits\IMPLAN Multipliers\[Wrangell 2013 Employment Multipliers.xls]Employment Multipliers'!$H$66</v>
      </c>
      <c r="II33" s="0" t="str">
        <f aca="false">"="&amp;II$10&amp;II17</f>
        <v>='P:\396 AAHPA\11539601 State Port &amp; Harbor Benefits\IMPLAN Multipliers\[Wrangell 2013 Total Value Added Multipliers.xls]Total Value Added Multipliers'!$H$66</v>
      </c>
      <c r="IJ33" s="0" t="str">
        <f aca="false">"="&amp;IJ$10&amp;IJ17</f>
        <v>='P:\396 AAHPA\11539601 State Port &amp; Harbor Benefits\IMPLAN Multipliers\[Wrangell 2013 Labor Income Multipliers.xls]Labor Income Multipliers'!$H$66</v>
      </c>
      <c r="IK33" s="0" t="str">
        <f aca="false">"="&amp;IK$10&amp;IK17</f>
        <v>='P:\396 AAHPA\11539601 State Port &amp; Harbor Benefits\IMPLAN Multipliers\[Wrangell 2013 Tax on Production and Imports Multipliers.xls]Tax on Production and Imports M'!$H$66</v>
      </c>
      <c r="IL33" s="0" t="str">
        <f aca="false">"="&amp;IL$10&amp;IL17</f>
        <v>='P:\396 AAHPA\11539601 State Port &amp; Harbor Benefits\IMPLAN Multipliers\[Yakutat 2013 Output Multipliers.xls]Output Multipliers'!$F$66</v>
      </c>
      <c r="IM33" s="0" t="str">
        <f aca="false">"="&amp;IM$10&amp;IM17</f>
        <v>='P:\396 AAHPA\11539601 State Port &amp; Harbor Benefits\IMPLAN Multipliers\[Yakutat 2013 Employment Multipliers.xls]Employment Multipliers'!$F$66</v>
      </c>
      <c r="IN33" s="0" t="str">
        <f aca="false">"="&amp;IN$10&amp;IN17</f>
        <v>='P:\396 AAHPA\11539601 State Port &amp; Harbor Benefits\IMPLAN Multipliers\[Yakutat 2013 Total Value Added Multipliers.xls]Total Value Added Multipliers'!$F$66</v>
      </c>
      <c r="IO33" s="0" t="str">
        <f aca="false">"="&amp;IO$10&amp;IO17</f>
        <v>='P:\396 AAHPA\11539601 State Port &amp; Harbor Benefits\IMPLAN Multipliers\[Yakutat 2013 Labor Income Multipliers.xls]Labor Income Multipliers'!$F$66</v>
      </c>
      <c r="IP33" s="0" t="str">
        <f aca="false">"="&amp;IP$10&amp;IP17</f>
        <v>='P:\396 AAHPA\11539601 State Port &amp; Harbor Benefits\IMPLAN Multipliers\[Yakutat 2013 Tax on Production and Imports Multipliers.xls]Tax on Production and Imports M'!$F$66</v>
      </c>
      <c r="IQ33" s="0" t="str">
        <f aca="false">"="&amp;IQ$10&amp;IQ17</f>
        <v>='P:\396 AAHPA\11539601 State Port &amp; Harbor Benefits\IMPLAN Multipliers\[Yakutat 2013 Employment Multipliers.xls]Employment Multipliers'!$H$66</v>
      </c>
      <c r="IR33" s="0" t="str">
        <f aca="false">"="&amp;IR$10&amp;IR17</f>
        <v>='P:\396 AAHPA\11539601 State Port &amp; Harbor Benefits\IMPLAN Multipliers\[Yakutat 2013 Total Value Added Multipliers.xls]Total Value Added Multipliers'!$H$66</v>
      </c>
      <c r="IS33" s="0" t="str">
        <f aca="false">"="&amp;IS$10&amp;IS17</f>
        <v>='P:\396 AAHPA\11539601 State Port &amp; Harbor Benefits\IMPLAN Multipliers\[Yakutat 2013 Labor Income Multipliers.xls]Labor Income Multipliers'!$H$66</v>
      </c>
      <c r="IT33" s="0" t="str">
        <f aca="false">"="&amp;IT$10&amp;IT17</f>
        <v>='P:\396 AAHPA\11539601 State Port &amp; Harbor Benefits\IMPLAN Multipliers\[Yakutat 2013 Tax on Production and Imports Multipliers.xls]Tax on Production and Imports M'!$H$66</v>
      </c>
      <c r="IU33" s="0" t="str">
        <f aca="false">"="&amp;IU$10&amp;IU17</f>
        <v>='P:\396 AAHPA\11539601 State Port &amp; Harbor Benefits\IMPLAN Multipliers\[YK CA 2013 Output Multipliers.xls]Output Multipliers'!$F$66</v>
      </c>
      <c r="IV33" s="0" t="str">
        <f aca="false">"="&amp;IV$10&amp;IV17</f>
        <v>='P:\396 AAHPA\11539601 State Port &amp; Harbor Benefits\IMPLAN Multipliers\[YK CA 2013 Employment Multipliers.xls]Employment Multipliers'!$F$66</v>
      </c>
      <c r="IW33" s="0" t="str">
        <f aca="false">"="&amp;IW$10&amp;IW17</f>
        <v>='P:\396 AAHPA\11539601 State Port &amp; Harbor Benefits\IMPLAN Multipliers\[YK CA 2013 Total Value Added Multipliers.xls]Total Value Added Multipliers'!$F$66</v>
      </c>
      <c r="IX33" s="0" t="str">
        <f aca="false">"="&amp;IX$10&amp;IX17</f>
        <v>='P:\396 AAHPA\11539601 State Port &amp; Harbor Benefits\IMPLAN Multipliers\[YK CA 2013 Labor Income Multipliers.xls]Labor Income Multipliers'!$F$66</v>
      </c>
      <c r="IY33" s="0" t="str">
        <f aca="false">"="&amp;IY$10&amp;IY17</f>
        <v>='P:\396 AAHPA\11539601 State Port &amp; Harbor Benefits\IMPLAN Multipliers\[YK CA 2013 Tax on Production and Imports Multipliers.xls]Tax on Production and Imports M'!$F$66</v>
      </c>
      <c r="IZ33" s="0" t="str">
        <f aca="false">"="&amp;IZ$10&amp;IZ17</f>
        <v>='P:\396 AAHPA\11539601 State Port &amp; Harbor Benefits\IMPLAN Multipliers\[YK CA 2013 Employment Multipliers.xls]Employment Multipliers'!$H$66</v>
      </c>
      <c r="JA33" s="0" t="str">
        <f aca="false">"="&amp;JA$10&amp;JA17</f>
        <v>='P:\396 AAHPA\11539601 State Port &amp; Harbor Benefits\IMPLAN Multipliers\[YK CA 2013 Total Value Added Multipliers.xls]Total Value Added Multipliers'!$H$66</v>
      </c>
      <c r="JB33" s="0" t="str">
        <f aca="false">"="&amp;JB$10&amp;JB17</f>
        <v>='P:\396 AAHPA\11539601 State Port &amp; Harbor Benefits\IMPLAN Multipliers\[YK CA 2013 Labor Income Multipliers.xls]Labor Income Multipliers'!$H$66</v>
      </c>
      <c r="JC33" s="0" t="str">
        <f aca="false">"="&amp;JC$10&amp;JC17</f>
        <v>='P:\396 AAHPA\11539601 State Port &amp; Harbor Benefits\IMPLAN Multipliers\[YK CA 2013 Tax on Production and Imports Multipliers.xls]Tax on Production and Imports M'!$H$66</v>
      </c>
    </row>
    <row r="34" customFormat="false" ht="12.75" hidden="true" customHeight="false" outlineLevel="0" collapsed="false">
      <c r="A34" s="87" t="s">
        <v>608</v>
      </c>
      <c r="C34" s="0" t="str">
        <f aca="false">"="&amp;C$10&amp;C18</f>
        <v>='P:\396 AAHPA\11539601 State Port &amp; Harbor Benefits\IMPLAN Multipliers\[AEB 2013 Output Multipliers.xls]Output Multipliers'!$F$397</v>
      </c>
      <c r="D34" s="0" t="str">
        <f aca="false">"="&amp;D$10&amp;D18</f>
        <v>='P:\396 AAHPA\11539601 State Port &amp; Harbor Benefits\IMPLAN Multipliers\[AEB 2013 Employment Multipliers.xls]Employment Multipliers'!$F$397</v>
      </c>
      <c r="E34" s="0" t="str">
        <f aca="false">"="&amp;E$10&amp;E18</f>
        <v>='P:\396 AAHPA\11539601 State Port &amp; Harbor Benefits\IMPLAN Multipliers\[AEB 2013 Total Value Added Multipliers.xls]Total Value Added Multipliers'!$F$397</v>
      </c>
      <c r="F34" s="0" t="str">
        <f aca="false">"="&amp;F$10&amp;F18</f>
        <v>='P:\396 AAHPA\11539601 State Port &amp; Harbor Benefits\IMPLAN Multipliers\[AEB 2013 Labor Income Multipliers.xls]Labor Income Multipliers'!$F$397</v>
      </c>
      <c r="G34" s="0" t="str">
        <f aca="false">"="&amp;G$10&amp;G18</f>
        <v>='P:\396 AAHPA\11539601 State Port &amp; Harbor Benefits\IMPLAN Multipliers\[AEB 2013 Tax on Production and Imports Multipliers.xls]Tax on Production and Imports M'!$F$397</v>
      </c>
      <c r="H34" s="0" t="str">
        <f aca="false">"="&amp;H$10&amp;H18</f>
        <v>='P:\396 AAHPA\11539601 State Port &amp; Harbor Benefits\IMPLAN Multipliers\[AEB 2013 Employment Multipliers.xls]Employment Multipliers'!$H$397</v>
      </c>
      <c r="I34" s="0" t="str">
        <f aca="false">"="&amp;I$10&amp;I18</f>
        <v>='P:\396 AAHPA\11539601 State Port &amp; Harbor Benefits\IMPLAN Multipliers\[AEB 2013 Total Value Added Multipliers.xls]Total Value Added Multipliers'!$H$397</v>
      </c>
      <c r="J34" s="0" t="str">
        <f aca="false">"="&amp;J$10&amp;J18</f>
        <v>='P:\396 AAHPA\11539601 State Port &amp; Harbor Benefits\IMPLAN Multipliers\[AEB 2013 Labor Income Multipliers.xls]Labor Income Multipliers'!$H$397</v>
      </c>
      <c r="K34" s="0" t="str">
        <f aca="false">"="&amp;K$10&amp;K18</f>
        <v>='P:\396 AAHPA\11539601 State Port &amp; Harbor Benefits\IMPLAN Multipliers\[AEB 2013 Tax on Production and Imports Multipliers.xls]Tax on Production and Imports M'!$H$397</v>
      </c>
      <c r="L34" s="0" t="str">
        <f aca="false">"="&amp;L$10&amp;L18</f>
        <v>='P:\396 AAHPA\11539601 State Port &amp; Harbor Benefits\IMPLAN Multipliers\[AWCA 2013 Output Multipliers.xls]Output Multipliers'!$F$397</v>
      </c>
      <c r="M34" s="0" t="str">
        <f aca="false">"="&amp;M$10&amp;M18</f>
        <v>='P:\396 AAHPA\11539601 State Port &amp; Harbor Benefits\IMPLAN Multipliers\[AWCA 2013 Employment Multipliers.xls]Employment Multipliers'!$F$397</v>
      </c>
      <c r="N34" s="0" t="str">
        <f aca="false">"="&amp;N$10&amp;N18</f>
        <v>='P:\396 AAHPA\11539601 State Port &amp; Harbor Benefits\IMPLAN Multipliers\[AWCA 2013 Total Value Added Multipliers.xls]Total Value Added Multipliers'!$F$397</v>
      </c>
      <c r="O34" s="0" t="str">
        <f aca="false">"="&amp;O$10&amp;O18</f>
        <v>='P:\396 AAHPA\11539601 State Port &amp; Harbor Benefits\IMPLAN Multipliers\[AWCA 2013 Labor Income Multipliers.xls]Labor Income Multipliers'!$F$397</v>
      </c>
      <c r="P34" s="0" t="str">
        <f aca="false">"="&amp;P$10&amp;P18</f>
        <v>='P:\396 AAHPA\11539601 State Port &amp; Harbor Benefits\IMPLAN Multipliers\[AWCA 2013 Tax on Production and Imports Multipliers.xls]Tax on Production and Imports M'!$F$397</v>
      </c>
      <c r="Q34" s="0" t="str">
        <f aca="false">"="&amp;Q$10&amp;Q18</f>
        <v>='P:\396 AAHPA\11539601 State Port &amp; Harbor Benefits\IMPLAN Multipliers\[AWCA 2013 Employment Multipliers.xls]Employment Multipliers'!$H$397</v>
      </c>
      <c r="R34" s="0" t="str">
        <f aca="false">"="&amp;R$10&amp;R18</f>
        <v>='P:\396 AAHPA\11539601 State Port &amp; Harbor Benefits\IMPLAN Multipliers\[AWCA 2013 Total Value Added Multipliers.xls]Total Value Added Multipliers'!$H$397</v>
      </c>
      <c r="S34" s="0" t="str">
        <f aca="false">"="&amp;S$10&amp;S18</f>
        <v>='P:\396 AAHPA\11539601 State Port &amp; Harbor Benefits\IMPLAN Multipliers\[AWCA 2013 Labor Income Multipliers.xls]Labor Income Multipliers'!$H$397</v>
      </c>
      <c r="T34" s="0" t="str">
        <f aca="false">"="&amp;T$10&amp;T18</f>
        <v>='P:\396 AAHPA\11539601 State Port &amp; Harbor Benefits\IMPLAN Multipliers\[AWCA 2013 Tax on Production and Imports Multipliers.xls]Tax on Production and Imports M'!$H$397</v>
      </c>
      <c r="U34" s="0" t="str">
        <f aca="false">"="&amp;U$10&amp;U18</f>
        <v>='P:\396 AAHPA\11539601 State Port &amp; Harbor Benefits\IMPLAN Multipliers\[MOA 2013 Output Multipliers.xls]Output Multipliers'!$F$397</v>
      </c>
      <c r="V34" s="0" t="str">
        <f aca="false">"="&amp;V$10&amp;V18</f>
        <v>='P:\396 AAHPA\11539601 State Port &amp; Harbor Benefits\IMPLAN Multipliers\[MOA 2013 Employment Multipliers.xls]Employment Multipliers'!$F$397</v>
      </c>
      <c r="W34" s="0" t="str">
        <f aca="false">"="&amp;W$10&amp;W18</f>
        <v>='P:\396 AAHPA\11539601 State Port &amp; Harbor Benefits\IMPLAN Multipliers\[MOA 2013 Total Value Added Multipliers.xls]Total Value Added Multipliers'!$F$397</v>
      </c>
      <c r="X34" s="0" t="str">
        <f aca="false">"="&amp;X$10&amp;X18</f>
        <v>='P:\396 AAHPA\11539601 State Port &amp; Harbor Benefits\IMPLAN Multipliers\[MOA 2013 Labor Income Multipliers.xls]Labor Income Multipliers'!$F$397</v>
      </c>
      <c r="Y34" s="0" t="str">
        <f aca="false">"="&amp;Y$10&amp;Y18</f>
        <v>='P:\396 AAHPA\11539601 State Port &amp; Harbor Benefits\IMPLAN Multipliers\[MOA 2013 Tax on Production and Imports Multipliers.xls]Tax on Production and Imports M'!$F$397</v>
      </c>
      <c r="Z34" s="0" t="str">
        <f aca="false">"="&amp;Z$10&amp;Z18</f>
        <v>='P:\396 AAHPA\11539601 State Port &amp; Harbor Benefits\IMPLAN Multipliers\[MOA 2013 Employment Multipliers.xls]Employment Multipliers'!$H$397</v>
      </c>
      <c r="AA34" s="0" t="str">
        <f aca="false">"="&amp;AA$10&amp;AA18</f>
        <v>='P:\396 AAHPA\11539601 State Port &amp; Harbor Benefits\IMPLAN Multipliers\[MOA 2013 Total Value Added Multipliers.xls]Total Value Added Multipliers'!$H$397</v>
      </c>
      <c r="AB34" s="0" t="str">
        <f aca="false">"="&amp;AB$10&amp;AB18</f>
        <v>='P:\396 AAHPA\11539601 State Port &amp; Harbor Benefits\IMPLAN Multipliers\[MOA 2013 Labor Income Multipliers.xls]Labor Income Multipliers'!$H$397</v>
      </c>
      <c r="AC34" s="0" t="str">
        <f aca="false">"="&amp;AC$10&amp;AC18</f>
        <v>='P:\396 AAHPA\11539601 State Port &amp; Harbor Benefits\IMPLAN Multipliers\[MOA 2013 Tax on Production and Imports Multipliers.xls]Tax on Production and Imports M'!$H$397</v>
      </c>
      <c r="AD34" s="0" t="str">
        <f aca="false">"="&amp;AD$10&amp;AD18</f>
        <v>='P:\396 AAHPA\11539601 State Port &amp; Harbor Benefits\IMPLAN Multipliers\[Bethel 2013 Output Multipliers.xls]Output Multipliers'!$F$397</v>
      </c>
      <c r="AE34" s="0" t="str">
        <f aca="false">"="&amp;AE$10&amp;AE18</f>
        <v>='P:\396 AAHPA\11539601 State Port &amp; Harbor Benefits\IMPLAN Multipliers\[Bethel 2013 Employment Multipliers.xls]Employment Multipliers'!$F$397</v>
      </c>
      <c r="AF34" s="0" t="str">
        <f aca="false">"="&amp;AF$10&amp;AF18</f>
        <v>='P:\396 AAHPA\11539601 State Port &amp; Harbor Benefits\IMPLAN Multipliers\[Bethel 2013 Total Value Added Multipliers.xls]Total Value Added Multipliers'!$F$397</v>
      </c>
      <c r="AG34" s="0" t="str">
        <f aca="false">"="&amp;AG$10&amp;AG18</f>
        <v>='P:\396 AAHPA\11539601 State Port &amp; Harbor Benefits\IMPLAN Multipliers\[Bethel 2013 Labor Income Multipliers.xls]Labor Income Multipliers'!$F$397</v>
      </c>
      <c r="AH34" s="0" t="str">
        <f aca="false">"="&amp;AH$10&amp;AH18</f>
        <v>='P:\396 AAHPA\11539601 State Port &amp; Harbor Benefits\IMPLAN Multipliers\[Bethel 2013 Tax on Production and Imports Multipliers.xls]Tax on Production and Imports M'!$F$397</v>
      </c>
      <c r="AI34" s="0" t="str">
        <f aca="false">"="&amp;AI$10&amp;AI18</f>
        <v>='P:\396 AAHPA\11539601 State Port &amp; Harbor Benefits\IMPLAN Multipliers\[Bethel 2013 Employment Multipliers.xls]Employment Multipliers'!$H$397</v>
      </c>
      <c r="AJ34" s="0" t="str">
        <f aca="false">"="&amp;AJ$10&amp;AJ18</f>
        <v>='P:\396 AAHPA\11539601 State Port &amp; Harbor Benefits\IMPLAN Multipliers\[Bethel 2013 Total Value Added Multipliers.xls]Total Value Added Multipliers'!$H$397</v>
      </c>
      <c r="AK34" s="0" t="str">
        <f aca="false">"="&amp;AK$10&amp;AK18</f>
        <v>='P:\396 AAHPA\11539601 State Port &amp; Harbor Benefits\IMPLAN Multipliers\[Bethel 2013 Labor Income Multipliers.xls]Labor Income Multipliers'!$H$397</v>
      </c>
      <c r="AL34" s="0" t="str">
        <f aca="false">"="&amp;AL$10&amp;AL18</f>
        <v>='P:\396 AAHPA\11539601 State Port &amp; Harbor Benefits\IMPLAN Multipliers\[Bethel 2013 Tax on Production and Imports Multipliers.xls]Tax on Production and Imports M'!$H$397</v>
      </c>
      <c r="AM34" s="0" t="str">
        <f aca="false">"="&amp;AM$10&amp;AM18</f>
        <v>='P:\396 AAHPA\11539601 State Port &amp; Harbor Benefits\IMPLAN Multipliers\[BBB 2013 Output Multipliers.xls]Output Multipliers'!$F$397</v>
      </c>
      <c r="AN34" s="0" t="str">
        <f aca="false">"="&amp;AN$10&amp;AN18</f>
        <v>='P:\396 AAHPA\11539601 State Port &amp; Harbor Benefits\IMPLAN Multipliers\[BBB 2013 Employment Multipliers.xls]Employment Multipliers'!$F$397</v>
      </c>
      <c r="AO34" s="0" t="str">
        <f aca="false">"="&amp;AO$10&amp;AO18</f>
        <v>='P:\396 AAHPA\11539601 State Port &amp; Harbor Benefits\IMPLAN Multipliers\[BBB 2013 Total Value Added Multipliers.xls]Total Value Added Multipliers'!$F$397</v>
      </c>
      <c r="AP34" s="0" t="str">
        <f aca="false">"="&amp;AP$10&amp;AP18</f>
        <v>='P:\396 AAHPA\11539601 State Port &amp; Harbor Benefits\IMPLAN Multipliers\[BBB 2013 Labor Income Multipliers.xls]Labor Income Multipliers'!$F$397</v>
      </c>
      <c r="AQ34" s="0" t="str">
        <f aca="false">"="&amp;AQ$10&amp;AQ18</f>
        <v>='P:\396 AAHPA\11539601 State Port &amp; Harbor Benefits\IMPLAN Multipliers\[BBB 2013 Tax on Production and Imports Multipliers.xls]Tax on Production and Imports M'!$F$397</v>
      </c>
      <c r="AR34" s="0" t="str">
        <f aca="false">"="&amp;AR$10&amp;AR18</f>
        <v>='P:\396 AAHPA\11539601 State Port &amp; Harbor Benefits\IMPLAN Multipliers\[BBB 2013 Employment Multipliers.xls]Employment Multipliers'!$H$397</v>
      </c>
      <c r="AS34" s="0" t="str">
        <f aca="false">"="&amp;AS$10&amp;AS18</f>
        <v>='P:\396 AAHPA\11539601 State Port &amp; Harbor Benefits\IMPLAN Multipliers\[BBB 2013 Total Value Added Multipliers.xls]Total Value Added Multipliers'!$H$397</v>
      </c>
      <c r="AT34" s="0" t="str">
        <f aca="false">"="&amp;AT$10&amp;AT18</f>
        <v>='P:\396 AAHPA\11539601 State Port &amp; Harbor Benefits\IMPLAN Multipliers\[BBB 2013 Labor Income Multipliers.xls]Labor Income Multipliers'!$H$397</v>
      </c>
      <c r="AU34" s="0" t="str">
        <f aca="false">"="&amp;AU$10&amp;AU18</f>
        <v>='P:\396 AAHPA\11539601 State Port &amp; Harbor Benefits\IMPLAN Multipliers\[BBB 2013 Tax on Production and Imports Multipliers.xls]Tax on Production and Imports M'!$H$397</v>
      </c>
      <c r="AV34" s="0" t="str">
        <f aca="false">"="&amp;AV$10&amp;AV18</f>
        <v>='P:\396 AAHPA\11539601 State Port &amp; Harbor Benefits\IMPLAN Multipliers\[Denali 2013 Output Multipliers.xls]Output Multipliers'!$F$397</v>
      </c>
      <c r="AW34" s="0" t="str">
        <f aca="false">"="&amp;AW$10&amp;AW18</f>
        <v>='P:\396 AAHPA\11539601 State Port &amp; Harbor Benefits\IMPLAN Multipliers\[Denali 2013 Employment Multipliers.xls]Employment Multipliers'!$F$397</v>
      </c>
      <c r="AX34" s="0" t="str">
        <f aca="false">"="&amp;AX$10&amp;AX18</f>
        <v>='P:\396 AAHPA\11539601 State Port &amp; Harbor Benefits\IMPLAN Multipliers\[Denali 2013 Total Value Added Multipliers.xls]Total Value Added Multipliers'!$F$397</v>
      </c>
      <c r="AY34" s="0" t="str">
        <f aca="false">"="&amp;AY$10&amp;AY18</f>
        <v>='P:\396 AAHPA\11539601 State Port &amp; Harbor Benefits\IMPLAN Multipliers\[Denali 2013 Labor Income Multipliers.xls]Labor Income Multipliers'!$F$397</v>
      </c>
      <c r="AZ34" s="0" t="str">
        <f aca="false">"="&amp;AZ$10&amp;AZ18</f>
        <v>='P:\396 AAHPA\11539601 State Port &amp; Harbor Benefits\IMPLAN Multipliers\[Denali 2013 Tax on Production and Imports Multipliers.xls]Tax on Production and Imports M'!$F$397</v>
      </c>
      <c r="BA34" s="0" t="str">
        <f aca="false">"="&amp;BA$10&amp;BA18</f>
        <v>='P:\396 AAHPA\11539601 State Port &amp; Harbor Benefits\IMPLAN Multipliers\[Denali 2013 Employment Multipliers.xls]Employment Multipliers'!$H$397</v>
      </c>
      <c r="BB34" s="0" t="str">
        <f aca="false">"="&amp;BB$10&amp;BB18</f>
        <v>='P:\396 AAHPA\11539601 State Port &amp; Harbor Benefits\IMPLAN Multipliers\[Denali 2013 Total Value Added Multipliers.xls]Total Value Added Multipliers'!$H$397</v>
      </c>
      <c r="BC34" s="0" t="str">
        <f aca="false">"="&amp;BC$10&amp;BC18</f>
        <v>='P:\396 AAHPA\11539601 State Port &amp; Harbor Benefits\IMPLAN Multipliers\[Denali 2013 Labor Income Multipliers.xls]Labor Income Multipliers'!$H$397</v>
      </c>
      <c r="BD34" s="0" t="str">
        <f aca="false">"="&amp;BD$10&amp;BD18</f>
        <v>='P:\396 AAHPA\11539601 State Port &amp; Harbor Benefits\IMPLAN Multipliers\[Denali 2013 Tax on Production and Imports Multipliers.xls]Tax on Production and Imports M'!$H$397</v>
      </c>
      <c r="BE34" s="0" t="str">
        <f aca="false">"="&amp;BE$10&amp;BE18</f>
        <v>='P:\396 AAHPA\11539601 State Port &amp; Harbor Benefits\IMPLAN Multipliers\[Dillingham 2013 Output Multipliers.xls]Output Multipliers'!$F$397</v>
      </c>
      <c r="BF34" s="0" t="str">
        <f aca="false">"="&amp;BF$10&amp;BF18</f>
        <v>='P:\396 AAHPA\11539601 State Port &amp; Harbor Benefits\IMPLAN Multipliers\[Dillingham 2013 Employment Multipliers.xls]Employment Multipliers'!$F$397</v>
      </c>
      <c r="BG34" s="0" t="str">
        <f aca="false">"="&amp;BG$10&amp;BG18</f>
        <v>='P:\396 AAHPA\11539601 State Port &amp; Harbor Benefits\IMPLAN Multipliers\[Dillingham 2013 Total Value Added Multipliers.xls]Total Value Added Multipliers'!$F$397</v>
      </c>
      <c r="BH34" s="0" t="str">
        <f aca="false">"="&amp;BH$10&amp;BH18</f>
        <v>='P:\396 AAHPA\11539601 State Port &amp; Harbor Benefits\IMPLAN Multipliers\[Dillingham 2013 Labor Income Multipliers.xls]Labor Income Multipliers'!$F$397</v>
      </c>
      <c r="BI34" s="0" t="str">
        <f aca="false">"="&amp;BI$10&amp;BI18</f>
        <v>='P:\396 AAHPA\11539601 State Port &amp; Harbor Benefits\IMPLAN Multipliers\[Dillingham 2013 Tax on Production and Imports Multipliers.xls]Tax on Production and Imports M'!$F$397</v>
      </c>
      <c r="BJ34" s="0" t="str">
        <f aca="false">"="&amp;BJ$10&amp;BJ18</f>
        <v>='P:\396 AAHPA\11539601 State Port &amp; Harbor Benefits\IMPLAN Multipliers\[Dillingham 2013 Employment Multipliers.xls]Employment Multipliers'!$H$397</v>
      </c>
      <c r="BK34" s="0" t="str">
        <f aca="false">"="&amp;BK$10&amp;BK18</f>
        <v>='P:\396 AAHPA\11539601 State Port &amp; Harbor Benefits\IMPLAN Multipliers\[Dillingham 2013 Total Value Added Multipliers.xls]Total Value Added Multipliers'!$H$397</v>
      </c>
      <c r="BL34" s="0" t="str">
        <f aca="false">"="&amp;BL$10&amp;BL18</f>
        <v>='P:\396 AAHPA\11539601 State Port &amp; Harbor Benefits\IMPLAN Multipliers\[Dillingham 2013 Labor Income Multipliers.xls]Labor Income Multipliers'!$H$397</v>
      </c>
      <c r="BM34" s="0" t="str">
        <f aca="false">"="&amp;BM$10&amp;BM18</f>
        <v>='P:\396 AAHPA\11539601 State Port &amp; Harbor Benefits\IMPLAN Multipliers\[Dillingham 2013 Tax on Production and Imports Multipliers.xls]Tax on Production and Imports M'!$H$397</v>
      </c>
      <c r="BN34" s="0" t="str">
        <f aca="false">"="&amp;BN$10&amp;BN18</f>
        <v>='P:\396 AAHPA\11539601 State Port &amp; Harbor Benefits\IMPLAN Multipliers\[FNSB 2013 Output Multipliers.xls]Output Multipliers'!$F$397</v>
      </c>
      <c r="BO34" s="0" t="str">
        <f aca="false">"="&amp;BO$10&amp;BO18</f>
        <v>='P:\396 AAHPA\11539601 State Port &amp; Harbor Benefits\IMPLAN Multipliers\[FNSB 2013 Employment Multipliers.xls]Employment Multipliers'!$F$397</v>
      </c>
      <c r="BP34" s="0" t="str">
        <f aca="false">"="&amp;BP$10&amp;BP18</f>
        <v>='P:\396 AAHPA\11539601 State Port &amp; Harbor Benefits\IMPLAN Multipliers\[FNSB 2013 Total Value Added Multipliers.xls]Total Value Added Multipliers'!$F$397</v>
      </c>
      <c r="BQ34" s="0" t="str">
        <f aca="false">"="&amp;BQ$10&amp;BQ18</f>
        <v>='P:\396 AAHPA\11539601 State Port &amp; Harbor Benefits\IMPLAN Multipliers\[FNSB 2013 Labor Income Multipliers.xls]Labor Income Multipliers'!$F$397</v>
      </c>
      <c r="BR34" s="0" t="str">
        <f aca="false">"="&amp;BR$10&amp;BR18</f>
        <v>='P:\396 AAHPA\11539601 State Port &amp; Harbor Benefits\IMPLAN Multipliers\[FNSB 2013 Tax on Production and Imports Multipliers.xls]Tax on Production and Imports M'!$F$397</v>
      </c>
      <c r="BS34" s="0" t="str">
        <f aca="false">"="&amp;BS$10&amp;BS18</f>
        <v>='P:\396 AAHPA\11539601 State Port &amp; Harbor Benefits\IMPLAN Multipliers\[FNSB 2013 Employment Multipliers.xls]Employment Multipliers'!$H$397</v>
      </c>
      <c r="BT34" s="0" t="str">
        <f aca="false">"="&amp;BT$10&amp;BT18</f>
        <v>='P:\396 AAHPA\11539601 State Port &amp; Harbor Benefits\IMPLAN Multipliers\[FNSB 2013 Total Value Added Multipliers.xls]Total Value Added Multipliers'!$H$397</v>
      </c>
      <c r="BU34" s="0" t="str">
        <f aca="false">"="&amp;BU$10&amp;BU18</f>
        <v>='P:\396 AAHPA\11539601 State Port &amp; Harbor Benefits\IMPLAN Multipliers\[FNSB 2013 Labor Income Multipliers.xls]Labor Income Multipliers'!$H$397</v>
      </c>
      <c r="BV34" s="0" t="str">
        <f aca="false">"="&amp;BV$10&amp;BV18</f>
        <v>='P:\396 AAHPA\11539601 State Port &amp; Harbor Benefits\IMPLAN Multipliers\[FNSB 2013 Tax on Production and Imports Multipliers.xls]Tax on Production and Imports M'!$H$397</v>
      </c>
      <c r="BW34" s="0" t="str">
        <f aca="false">"="&amp;BW$10&amp;BW18</f>
        <v>='P:\396 AAHPA\11539601 State Port &amp; Harbor Benefits\IMPLAN Multipliers\[Haines 2013 Output Multipliers.xls]Output Multipliers'!$F$397</v>
      </c>
      <c r="BX34" s="0" t="str">
        <f aca="false">"="&amp;BX$10&amp;BX18</f>
        <v>='P:\396 AAHPA\11539601 State Port &amp; Harbor Benefits\IMPLAN Multipliers\[Haines 2013 Employment Multipliers.xls]Employment Multipliers'!$F$397</v>
      </c>
      <c r="BY34" s="0" t="str">
        <f aca="false">"="&amp;BY$10&amp;BY18</f>
        <v>='P:\396 AAHPA\11539601 State Port &amp; Harbor Benefits\IMPLAN Multipliers\[Haines 2013 Total Value Added Multipliers.xls]Total Value Added Multipliers'!$F$397</v>
      </c>
      <c r="BZ34" s="0" t="str">
        <f aca="false">"="&amp;BZ$10&amp;BZ18</f>
        <v>='P:\396 AAHPA\11539601 State Port &amp; Harbor Benefits\IMPLAN Multipliers\[Haines 2013 Labor Income Multipliers.xls]Labor Income Multipliers'!$F$397</v>
      </c>
      <c r="CA34" s="0" t="str">
        <f aca="false">"="&amp;CA$10&amp;CA18</f>
        <v>='P:\396 AAHPA\11539601 State Port &amp; Harbor Benefits\IMPLAN Multipliers\[Haines 2013 Tax on Production and Imports Multipliers.xls]Tax on Production and Imports M'!$F$397</v>
      </c>
      <c r="CB34" s="0" t="str">
        <f aca="false">"="&amp;CB$10&amp;CB18</f>
        <v>='P:\396 AAHPA\11539601 State Port &amp; Harbor Benefits\IMPLAN Multipliers\[Haines 2013 Employment Multipliers.xls]Employment Multipliers'!$H$397</v>
      </c>
      <c r="CC34" s="0" t="str">
        <f aca="false">"="&amp;CC$10&amp;CC18</f>
        <v>='P:\396 AAHPA\11539601 State Port &amp; Harbor Benefits\IMPLAN Multipliers\[Haines 2013 Total Value Added Multipliers.xls]Total Value Added Multipliers'!$H$397</v>
      </c>
      <c r="CD34" s="0" t="str">
        <f aca="false">"="&amp;CD$10&amp;CD18</f>
        <v>='P:\396 AAHPA\11539601 State Port &amp; Harbor Benefits\IMPLAN Multipliers\[Haines 2013 Labor Income Multipliers.xls]Labor Income Multipliers'!$H$397</v>
      </c>
      <c r="CE34" s="0" t="str">
        <f aca="false">"="&amp;CE$10&amp;CE18</f>
        <v>='P:\396 AAHPA\11539601 State Port &amp; Harbor Benefits\IMPLAN Multipliers\[Haines 2013 Tax on Production and Imports Multipliers.xls]Tax on Production and Imports M'!$H$397</v>
      </c>
      <c r="CF34" s="0" t="str">
        <f aca="false">"="&amp;CF$10&amp;CF18</f>
        <v>='P:\396 AAHPA\11539601 State Port &amp; Harbor Benefits\IMPLAN Multipliers\[Hoonah Angoon 2013 Output Multipliers.xls]Output Multipliers'!$F$397</v>
      </c>
      <c r="CG34" s="0" t="str">
        <f aca="false">"="&amp;CG$10&amp;CG18</f>
        <v>='P:\396 AAHPA\11539601 State Port &amp; Harbor Benefits\IMPLAN Multipliers\[Hoonah Angoon 2013 Employment Multipliers.xls]Employment Multipliers'!$F$397</v>
      </c>
      <c r="CH34" s="0" t="str">
        <f aca="false">"="&amp;CH$10&amp;CH18</f>
        <v>='P:\396 AAHPA\11539601 State Port &amp; Harbor Benefits\IMPLAN Multipliers\[Hoonah Angoon 2013 Total Value Added Multipliers.xls]Total Value Added Multipliers'!$F$397</v>
      </c>
      <c r="CI34" s="0" t="str">
        <f aca="false">"="&amp;CI$10&amp;CI18</f>
        <v>='P:\396 AAHPA\11539601 State Port &amp; Harbor Benefits\IMPLAN Multipliers\[Hoonah Angoon 2013 Labor Income Multipliers.xls]Labor Income Multipliers'!$F$397</v>
      </c>
      <c r="CJ34" s="0" t="str">
        <f aca="false">"="&amp;CJ$10&amp;CJ18</f>
        <v>='P:\396 AAHPA\11539601 State Port &amp; Harbor Benefits\IMPLAN Multipliers\[Hoonah Angoon 2013 Tax on Production and Imports Multipliers.xls]Tax on Production and Imports M'!$F$397</v>
      </c>
      <c r="CK34" s="0" t="str">
        <f aca="false">"="&amp;CK$10&amp;CK18</f>
        <v>='P:\396 AAHPA\11539601 State Port &amp; Harbor Benefits\IMPLAN Multipliers\[Hoonah Angoon 2013 Employment Multipliers.xls]Employment Multipliers'!$H$397</v>
      </c>
      <c r="CL34" s="0" t="str">
        <f aca="false">"="&amp;CL$10&amp;CL18</f>
        <v>='P:\396 AAHPA\11539601 State Port &amp; Harbor Benefits\IMPLAN Multipliers\[Hoonah Angoon 2013 Total Value Added Multipliers.xls]Total Value Added Multipliers'!$H$397</v>
      </c>
      <c r="CM34" s="0" t="str">
        <f aca="false">"="&amp;CM$10&amp;CM18</f>
        <v>='P:\396 AAHPA\11539601 State Port &amp; Harbor Benefits\IMPLAN Multipliers\[Hoonah Angoon 2013 Labor Income Multipliers.xls]Labor Income Multipliers'!$H$397</v>
      </c>
      <c r="CN34" s="0" t="str">
        <f aca="false">"="&amp;CN$10&amp;CN18</f>
        <v>='P:\396 AAHPA\11539601 State Port &amp; Harbor Benefits\IMPLAN Multipliers\[Hoonah Angoon 2013 Tax on Production and Imports Multipliers.xls]Tax on Production and Imports M'!$H$397</v>
      </c>
      <c r="CO34" s="0" t="str">
        <f aca="false">"="&amp;CO$10&amp;CO18</f>
        <v>='P:\396 AAHPA\11539601 State Port &amp; Harbor Benefits\IMPLAN Multipliers\[Juneau 2013 Output Multipliers.xls]Output Multipliers'!$F$397</v>
      </c>
      <c r="CP34" s="0" t="str">
        <f aca="false">"="&amp;CP$10&amp;CP18</f>
        <v>='P:\396 AAHPA\11539601 State Port &amp; Harbor Benefits\IMPLAN Multipliers\[Juneau 2013 Employment Multipliers.xls]Employment Multipliers'!$F$397</v>
      </c>
      <c r="CQ34" s="0" t="str">
        <f aca="false">"="&amp;CQ$10&amp;CQ18</f>
        <v>='P:\396 AAHPA\11539601 State Port &amp; Harbor Benefits\IMPLAN Multipliers\[Juneau 2013 Total Value Added Multipliers.xls]Total Value Added Multipliers'!$F$397</v>
      </c>
      <c r="CR34" s="0" t="str">
        <f aca="false">"="&amp;CR$10&amp;CR18</f>
        <v>='P:\396 AAHPA\11539601 State Port &amp; Harbor Benefits\IMPLAN Multipliers\[Juneau 2013 Labor Income Multipliers.xls]Labor Income Multipliers'!$F$397</v>
      </c>
      <c r="CS34" s="0" t="str">
        <f aca="false">"="&amp;CS$10&amp;CS18</f>
        <v>='P:\396 AAHPA\11539601 State Port &amp; Harbor Benefits\IMPLAN Multipliers\[Juneau 2013 Tax on Production and Imports Multipliers.xls]Tax on Production and Imports M'!$F$397</v>
      </c>
      <c r="CT34" s="0" t="str">
        <f aca="false">"="&amp;CT$10&amp;CT18</f>
        <v>='P:\396 AAHPA\11539601 State Port &amp; Harbor Benefits\IMPLAN Multipliers\[Juneau 2013 Employment Multipliers.xls]Employment Multipliers'!$H$397</v>
      </c>
      <c r="CU34" s="0" t="str">
        <f aca="false">"="&amp;CU$10&amp;CU18</f>
        <v>='P:\396 AAHPA\11539601 State Port &amp; Harbor Benefits\IMPLAN Multipliers\[Juneau 2013 Total Value Added Multipliers.xls]Total Value Added Multipliers'!$H$397</v>
      </c>
      <c r="CV34" s="0" t="str">
        <f aca="false">"="&amp;CV$10&amp;CV18</f>
        <v>='P:\396 AAHPA\11539601 State Port &amp; Harbor Benefits\IMPLAN Multipliers\[Juneau 2013 Labor Income Multipliers.xls]Labor Income Multipliers'!$H$397</v>
      </c>
      <c r="CW34" s="0" t="str">
        <f aca="false">"="&amp;CW$10&amp;CW18</f>
        <v>='P:\396 AAHPA\11539601 State Port &amp; Harbor Benefits\IMPLAN Multipliers\[Juneau 2013 Tax on Production and Imports Multipliers.xls]Tax on Production and Imports M'!$H$397</v>
      </c>
      <c r="CX34" s="0" t="str">
        <f aca="false">"="&amp;CX$10&amp;CX18</f>
        <v>='P:\396 AAHPA\11539601 State Port &amp; Harbor Benefits\IMPLAN Multipliers\[KPB 2013 Output Multipliers.xls]Output Multipliers'!$F$397</v>
      </c>
      <c r="CY34" s="0" t="str">
        <f aca="false">"="&amp;CY$10&amp;CY18</f>
        <v>='P:\396 AAHPA\11539601 State Port &amp; Harbor Benefits\IMPLAN Multipliers\[KPB 2013 Employment Multipliers.xls]Employment Multipliers'!$F$397</v>
      </c>
      <c r="CZ34" s="0" t="str">
        <f aca="false">"="&amp;CZ$10&amp;CZ18</f>
        <v>='P:\396 AAHPA\11539601 State Port &amp; Harbor Benefits\IMPLAN Multipliers\[KPB 2013 Total Value Added Multipliers.xls]Total Value Added Multipliers'!$F$397</v>
      </c>
      <c r="DA34" s="0" t="str">
        <f aca="false">"="&amp;DA$10&amp;DA18</f>
        <v>='P:\396 AAHPA\11539601 State Port &amp; Harbor Benefits\IMPLAN Multipliers\[KPB 2013 Labor Income Multipliers.xls]Labor Income Multipliers'!$F$397</v>
      </c>
      <c r="DB34" s="0" t="str">
        <f aca="false">"="&amp;DB$10&amp;DB18</f>
        <v>='P:\396 AAHPA\11539601 State Port &amp; Harbor Benefits\IMPLAN Multipliers\[KPB 2013 Tax on Production and Imports Multipliers.xls]Tax on Production and Imports M'!$F$397</v>
      </c>
      <c r="DC34" s="0" t="str">
        <f aca="false">"="&amp;DC$10&amp;DC18</f>
        <v>='P:\396 AAHPA\11539601 State Port &amp; Harbor Benefits\IMPLAN Multipliers\[KPB 2013 Employment Multipliers.xls]Employment Multipliers'!$H$397</v>
      </c>
      <c r="DD34" s="0" t="str">
        <f aca="false">"="&amp;DD$10&amp;DD18</f>
        <v>='P:\396 AAHPA\11539601 State Port &amp; Harbor Benefits\IMPLAN Multipliers\[KPB 2013 Total Value Added Multipliers.xls]Total Value Added Multipliers'!$H$397</v>
      </c>
      <c r="DE34" s="0" t="str">
        <f aca="false">"="&amp;DE$10&amp;DE18</f>
        <v>='P:\396 AAHPA\11539601 State Port &amp; Harbor Benefits\IMPLAN Multipliers\[KPB 2013 Labor Income Multipliers.xls]Labor Income Multipliers'!$H$397</v>
      </c>
      <c r="DF34" s="0" t="str">
        <f aca="false">"="&amp;DF$10&amp;DF18</f>
        <v>='P:\396 AAHPA\11539601 State Port &amp; Harbor Benefits\IMPLAN Multipliers\[KPB 2013 Tax on Production and Imports Multipliers.xls]Tax on Production and Imports M'!$H$397</v>
      </c>
      <c r="DG34" s="0" t="str">
        <f aca="false">"="&amp;DG$10&amp;DG18</f>
        <v>='P:\396 AAHPA\11539601 State Port &amp; Harbor Benefits\IMPLAN Multipliers\[Ketchikan 2013 Output Multipliers.xls]Output Multipliers'!$F$397</v>
      </c>
      <c r="DH34" s="0" t="str">
        <f aca="false">"="&amp;DH$10&amp;DH18</f>
        <v>='P:\396 AAHPA\11539601 State Port &amp; Harbor Benefits\IMPLAN Multipliers\[Ketchikan 2013 Employment Multipliers.xls]Employment Multipliers'!$F$397</v>
      </c>
      <c r="DI34" s="0" t="str">
        <f aca="false">"="&amp;DI$10&amp;DI18</f>
        <v>='P:\396 AAHPA\11539601 State Port &amp; Harbor Benefits\IMPLAN Multipliers\[Ketchikan 2013 Total Value Added Multipliers.xls]Total Value Added Multipliers'!$F$397</v>
      </c>
      <c r="DJ34" s="0" t="str">
        <f aca="false">"="&amp;DJ$10&amp;DJ18</f>
        <v>='P:\396 AAHPA\11539601 State Port &amp; Harbor Benefits\IMPLAN Multipliers\[Ketchikan 2013 Labor Income Multipliers.xls]Labor Income Multipliers'!$F$397</v>
      </c>
      <c r="DK34" s="0" t="str">
        <f aca="false">"="&amp;DK$10&amp;DK18</f>
        <v>='P:\396 AAHPA\11539601 State Port &amp; Harbor Benefits\IMPLAN Multipliers\[Ketchikan 2013 Tax on Production and Imports Multipliers.xls]Tax on Production and Imports M'!$F$397</v>
      </c>
      <c r="DL34" s="0" t="str">
        <f aca="false">"="&amp;DL$10&amp;DL18</f>
        <v>='P:\396 AAHPA\11539601 State Port &amp; Harbor Benefits\IMPLAN Multipliers\[Ketchikan 2013 Employment Multipliers.xls]Employment Multipliers'!$H$397</v>
      </c>
      <c r="DM34" s="0" t="str">
        <f aca="false">"="&amp;DM$10&amp;DM18</f>
        <v>='P:\396 AAHPA\11539601 State Port &amp; Harbor Benefits\IMPLAN Multipliers\[Ketchikan 2013 Total Value Added Multipliers.xls]Total Value Added Multipliers'!$H$397</v>
      </c>
      <c r="DN34" s="0" t="str">
        <f aca="false">"="&amp;DN$10&amp;DN18</f>
        <v>='P:\396 AAHPA\11539601 State Port &amp; Harbor Benefits\IMPLAN Multipliers\[Ketchikan 2013 Labor Income Multipliers.xls]Labor Income Multipliers'!$H$397</v>
      </c>
      <c r="DO34" s="0" t="str">
        <f aca="false">"="&amp;DO$10&amp;DO18</f>
        <v>='P:\396 AAHPA\11539601 State Port &amp; Harbor Benefits\IMPLAN Multipliers\[Ketchikan 2013 Tax on Production and Imports Multipliers.xls]Tax on Production and Imports M'!$H$397</v>
      </c>
      <c r="DP34" s="0" t="str">
        <f aca="false">"="&amp;DP$10&amp;DP18</f>
        <v>='P:\396 AAHPA\11539601 State Port &amp; Harbor Benefits\IMPLAN Multipliers\[Kodiak 2013 Output Multipliers.xls]Output Multipliers'!$F$397</v>
      </c>
      <c r="DQ34" s="0" t="str">
        <f aca="false">"="&amp;DQ$10&amp;DQ18</f>
        <v>='P:\396 AAHPA\11539601 State Port &amp; Harbor Benefits\IMPLAN Multipliers\[Kodiak 2013 Employment Multipliers.xls]Employment Multipliers'!$F$397</v>
      </c>
      <c r="DR34" s="0" t="str">
        <f aca="false">"="&amp;DR$10&amp;DR18</f>
        <v>='P:\396 AAHPA\11539601 State Port &amp; Harbor Benefits\IMPLAN Multipliers\[Kodiak 2013 Total Value Added Multipliers.xls]Total Value Added Multipliers'!$F$397</v>
      </c>
      <c r="DS34" s="0" t="str">
        <f aca="false">"="&amp;DS$10&amp;DS18</f>
        <v>='P:\396 AAHPA\11539601 State Port &amp; Harbor Benefits\IMPLAN Multipliers\[Kodiak 2013 Labor Income Multipliers.xls]Labor Income Multipliers'!$F$397</v>
      </c>
      <c r="DT34" s="0" t="str">
        <f aca="false">"="&amp;DT$10&amp;DT18</f>
        <v>='P:\396 AAHPA\11539601 State Port &amp; Harbor Benefits\IMPLAN Multipliers\[Kodiak 2013 Tax on Production and Imports Multipliers.xls]Tax on Production and Imports M'!$F$397</v>
      </c>
      <c r="DU34" s="0" t="str">
        <f aca="false">"="&amp;DU$10&amp;DU18</f>
        <v>='P:\396 AAHPA\11539601 State Port &amp; Harbor Benefits\IMPLAN Multipliers\[Kodiak 2013 Employment Multipliers.xls]Employment Multipliers'!$H$397</v>
      </c>
      <c r="DV34" s="0" t="str">
        <f aca="false">"="&amp;DV$10&amp;DV18</f>
        <v>='P:\396 AAHPA\11539601 State Port &amp; Harbor Benefits\IMPLAN Multipliers\[Kodiak 2013 Total Value Added Multipliers.xls]Total Value Added Multipliers'!$H$397</v>
      </c>
      <c r="DW34" s="0" t="str">
        <f aca="false">"="&amp;DW$10&amp;DW18</f>
        <v>='P:\396 AAHPA\11539601 State Port &amp; Harbor Benefits\IMPLAN Multipliers\[Kodiak 2013 Labor Income Multipliers.xls]Labor Income Multipliers'!$H$397</v>
      </c>
      <c r="DX34" s="0" t="str">
        <f aca="false">"="&amp;DX$10&amp;DX18</f>
        <v>='P:\396 AAHPA\11539601 State Port &amp; Harbor Benefits\IMPLAN Multipliers\[Kodiak 2013 Tax on Production and Imports Multipliers.xls]Tax on Production and Imports M'!$H$397</v>
      </c>
      <c r="DY34" s="0" t="str">
        <f aca="false">"="&amp;DY$10&amp;DY18</f>
        <v>='P:\396 AAHPA\11539601 State Port &amp; Harbor Benefits\IMPLAN Multipliers\[Lake and Pen 2013 Output Multipliers.xls]Output Multipliers'!$F$397</v>
      </c>
      <c r="DZ34" s="0" t="str">
        <f aca="false">"="&amp;DZ$10&amp;DZ18</f>
        <v>='P:\396 AAHPA\11539601 State Port &amp; Harbor Benefits\IMPLAN Multipliers\[Lake and Pen 2013 Employment Multipliers.xls]Employment Multipliers'!$F$397</v>
      </c>
      <c r="EA34" s="0" t="str">
        <f aca="false">"="&amp;EA$10&amp;EA18</f>
        <v>='P:\396 AAHPA\11539601 State Port &amp; Harbor Benefits\IMPLAN Multipliers\[Lake and Pen 2013 Total Value Added Multipliers.xls]Total Value Added Multipliers'!$F$397</v>
      </c>
      <c r="EB34" s="0" t="str">
        <f aca="false">"="&amp;EB$10&amp;EB18</f>
        <v>='P:\396 AAHPA\11539601 State Port &amp; Harbor Benefits\IMPLAN Multipliers\[Lake and Pen 2013 Labor Income Multipliers.xls]Labor Income Multipliers'!$F$397</v>
      </c>
      <c r="EC34" s="0" t="str">
        <f aca="false">"="&amp;EC$10&amp;EC18</f>
        <v>='P:\396 AAHPA\11539601 State Port &amp; Harbor Benefits\IMPLAN Multipliers\[Lake and Pen 2013 Tax on Production and Imports Multipliers.xls]Tax on Production and Imports M'!$F$397</v>
      </c>
      <c r="ED34" s="0" t="str">
        <f aca="false">"="&amp;ED$10&amp;ED18</f>
        <v>='P:\396 AAHPA\11539601 State Port &amp; Harbor Benefits\IMPLAN Multipliers\[Lake and Pen 2013 Employment Multipliers.xls]Employment Multipliers'!$H$397</v>
      </c>
      <c r="EE34" s="0" t="str">
        <f aca="false">"="&amp;EE$10&amp;EE18</f>
        <v>='P:\396 AAHPA\11539601 State Port &amp; Harbor Benefits\IMPLAN Multipliers\[Lake and Pen 2013 Total Value Added Multipliers.xls]Total Value Added Multipliers'!$H$397</v>
      </c>
      <c r="EF34" s="0" t="str">
        <f aca="false">"="&amp;EF$10&amp;EF18</f>
        <v>='P:\396 AAHPA\11539601 State Port &amp; Harbor Benefits\IMPLAN Multipliers\[Lake and Pen 2013 Labor Income Multipliers.xls]Labor Income Multipliers'!$H$397</v>
      </c>
      <c r="EG34" s="0" t="str">
        <f aca="false">"="&amp;EG$10&amp;EG18</f>
        <v>='P:\396 AAHPA\11539601 State Port &amp; Harbor Benefits\IMPLAN Multipliers\[Lake and Pen 2013 Tax on Production and Imports Multipliers.xls]Tax on Production and Imports M'!$H$397</v>
      </c>
      <c r="EH34" s="0" t="str">
        <f aca="false">"="&amp;EH$10&amp;EH18</f>
        <v>='P:\396 AAHPA\11539601 State Port &amp; Harbor Benefits\IMPLAN Multipliers\[MSB 2013 Output Multipliers.xls]Output Multipliers'!$F$397</v>
      </c>
      <c r="EI34" s="0" t="str">
        <f aca="false">"="&amp;EI$10&amp;EI18</f>
        <v>='P:\396 AAHPA\11539601 State Port &amp; Harbor Benefits\IMPLAN Multipliers\[MSB 2013 Employment Multipliers.xls]Employment Multipliers'!$F$397</v>
      </c>
      <c r="EJ34" s="0" t="str">
        <f aca="false">"="&amp;EJ$10&amp;EJ18</f>
        <v>='P:\396 AAHPA\11539601 State Port &amp; Harbor Benefits\IMPLAN Multipliers\[MSB 2013 Total Value Added Multipliers.xls]Total Value Added Multipliers'!$F$397</v>
      </c>
      <c r="EK34" s="0" t="str">
        <f aca="false">"="&amp;EK$10&amp;EK18</f>
        <v>='P:\396 AAHPA\11539601 State Port &amp; Harbor Benefits\IMPLAN Multipliers\[MSB 2013 Labor Income Multipliers.xls]Labor Income Multipliers'!$F$397</v>
      </c>
      <c r="EL34" s="0" t="str">
        <f aca="false">"="&amp;EL$10&amp;EL18</f>
        <v>='P:\396 AAHPA\11539601 State Port &amp; Harbor Benefits\IMPLAN Multipliers\[MSB 2013 Tax on Production and Imports Multipliers.xls]Tax on Production and Imports M'!$F$397</v>
      </c>
      <c r="EM34" s="0" t="str">
        <f aca="false">"="&amp;EM$10&amp;EM18</f>
        <v>='P:\396 AAHPA\11539601 State Port &amp; Harbor Benefits\IMPLAN Multipliers\[MSB 2013 Employment Multipliers.xls]Employment Multipliers'!$H$397</v>
      </c>
      <c r="EN34" s="0" t="str">
        <f aca="false">"="&amp;EN$10&amp;EN18</f>
        <v>='P:\396 AAHPA\11539601 State Port &amp; Harbor Benefits\IMPLAN Multipliers\[MSB 2013 Total Value Added Multipliers.xls]Total Value Added Multipliers'!$H$397</v>
      </c>
      <c r="EO34" s="0" t="str">
        <f aca="false">"="&amp;EO$10&amp;EO18</f>
        <v>='P:\396 AAHPA\11539601 State Port &amp; Harbor Benefits\IMPLAN Multipliers\[MSB 2013 Labor Income Multipliers.xls]Labor Income Multipliers'!$H$397</v>
      </c>
      <c r="EP34" s="0" t="str">
        <f aca="false">"="&amp;EP$10&amp;EP18</f>
        <v>='P:\396 AAHPA\11539601 State Port &amp; Harbor Benefits\IMPLAN Multipliers\[MSB 2013 Tax on Production and Imports Multipliers.xls]Tax on Production and Imports M'!$H$397</v>
      </c>
      <c r="EQ34" s="0" t="str">
        <f aca="false">"="&amp;EQ$10&amp;EQ18</f>
        <v>='P:\396 AAHPA\11539601 State Port &amp; Harbor Benefits\IMPLAN Multipliers\[Nome 2013 Output Multipliers.xls]Output Multipliers'!$F$397</v>
      </c>
      <c r="ER34" s="0" t="str">
        <f aca="false">"="&amp;ER$10&amp;ER18</f>
        <v>='P:\396 AAHPA\11539601 State Port &amp; Harbor Benefits\IMPLAN Multipliers\[Nome 2013 Employment Multipliers.xls]Employment Multipliers'!$F$397</v>
      </c>
      <c r="ES34" s="0" t="str">
        <f aca="false">"="&amp;ES$10&amp;ES18</f>
        <v>='P:\396 AAHPA\11539601 State Port &amp; Harbor Benefits\IMPLAN Multipliers\[Nome 2013 Total Value Added Multipliers.xls]Total Value Added Multipliers'!$F$397</v>
      </c>
      <c r="ET34" s="0" t="str">
        <f aca="false">"="&amp;ET$10&amp;ET18</f>
        <v>='P:\396 AAHPA\11539601 State Port &amp; Harbor Benefits\IMPLAN Multipliers\[Nome 2013 Labor Income Multipliers.xls]Labor Income Multipliers'!$F$397</v>
      </c>
      <c r="EU34" s="0" t="str">
        <f aca="false">"="&amp;EU$10&amp;EU18</f>
        <v>='P:\396 AAHPA\11539601 State Port &amp; Harbor Benefits\IMPLAN Multipliers\[Nome 2013 Tax on Production and Imports Multipliers.xls]Tax on Production and Imports M'!$F$397</v>
      </c>
      <c r="EV34" s="0" t="str">
        <f aca="false">"="&amp;EV$10&amp;EV18</f>
        <v>='P:\396 AAHPA\11539601 State Port &amp; Harbor Benefits\IMPLAN Multipliers\[Nome 2013 Employment Multipliers.xls]Employment Multipliers'!$H$397</v>
      </c>
      <c r="EW34" s="0" t="str">
        <f aca="false">"="&amp;EW$10&amp;EW18</f>
        <v>='P:\396 AAHPA\11539601 State Port &amp; Harbor Benefits\IMPLAN Multipliers\[Nome 2013 Total Value Added Multipliers.xls]Total Value Added Multipliers'!$H$397</v>
      </c>
      <c r="EX34" s="0" t="str">
        <f aca="false">"="&amp;EX$10&amp;EX18</f>
        <v>='P:\396 AAHPA\11539601 State Port &amp; Harbor Benefits\IMPLAN Multipliers\[Nome 2013 Labor Income Multipliers.xls]Labor Income Multipliers'!$H$397</v>
      </c>
      <c r="EY34" s="0" t="str">
        <f aca="false">"="&amp;EY$10&amp;EY18</f>
        <v>='P:\396 AAHPA\11539601 State Port &amp; Harbor Benefits\IMPLAN Multipliers\[Nome 2013 Tax on Production and Imports Multipliers.xls]Tax on Production and Imports M'!$H$397</v>
      </c>
      <c r="EZ34" s="0" t="str">
        <f aca="false">"="&amp;EZ$10&amp;EZ18</f>
        <v>='P:\396 AAHPA\11539601 State Port &amp; Harbor Benefits\IMPLAN Multipliers\[NSB 2013 Output Multipliers.xls]Output Multipliers'!$F$397</v>
      </c>
      <c r="FA34" s="0" t="str">
        <f aca="false">"="&amp;FA$10&amp;FA18</f>
        <v>='P:\396 AAHPA\11539601 State Port &amp; Harbor Benefits\IMPLAN Multipliers\[NSB 2013 Employment Multipliers.xls]Employment Multipliers'!$F$397</v>
      </c>
      <c r="FB34" s="0" t="str">
        <f aca="false">"="&amp;FB$10&amp;FB18</f>
        <v>='P:\396 AAHPA\11539601 State Port &amp; Harbor Benefits\IMPLAN Multipliers\[NSB 2013 Total Value Added Multipliers.xls]Total Value Added Multipliers'!$F$397</v>
      </c>
      <c r="FC34" s="0" t="str">
        <f aca="false">"="&amp;FC$10&amp;FC18</f>
        <v>='P:\396 AAHPA\11539601 State Port &amp; Harbor Benefits\IMPLAN Multipliers\[NSB 2013 Labor Income Multipliers.xls]Labor Income Multipliers'!$F$397</v>
      </c>
      <c r="FD34" s="0" t="str">
        <f aca="false">"="&amp;FD$10&amp;FD18</f>
        <v>='P:\396 AAHPA\11539601 State Port &amp; Harbor Benefits\IMPLAN Multipliers\[NSB 2013 Tax on Production and Imports Multipliers.xls]Tax on Production and Imports M'!$F$397</v>
      </c>
      <c r="FE34" s="0" t="str">
        <f aca="false">"="&amp;FE$10&amp;FE18</f>
        <v>='P:\396 AAHPA\11539601 State Port &amp; Harbor Benefits\IMPLAN Multipliers\[NSB 2013 Employment Multipliers.xls]Employment Multipliers'!$H$397</v>
      </c>
      <c r="FF34" s="0" t="str">
        <f aca="false">"="&amp;FF$10&amp;FF18</f>
        <v>='P:\396 AAHPA\11539601 State Port &amp; Harbor Benefits\IMPLAN Multipliers\[NSB 2013 Total Value Added Multipliers.xls]Total Value Added Multipliers'!$H$397</v>
      </c>
      <c r="FG34" s="0" t="str">
        <f aca="false">"="&amp;FG$10&amp;FG18</f>
        <v>='P:\396 AAHPA\11539601 State Port &amp; Harbor Benefits\IMPLAN Multipliers\[NSB 2013 Labor Income Multipliers.xls]Labor Income Multipliers'!$H$397</v>
      </c>
      <c r="FH34" s="0" t="str">
        <f aca="false">"="&amp;FH$10&amp;FH18</f>
        <v>='P:\396 AAHPA\11539601 State Port &amp; Harbor Benefits\IMPLAN Multipliers\[NSB 2013 Tax on Production and Imports Multipliers.xls]Tax on Production and Imports M'!$H$397</v>
      </c>
      <c r="FI34" s="0" t="str">
        <f aca="false">"="&amp;FI$10&amp;FI18</f>
        <v>='P:\396 AAHPA\11539601 State Port &amp; Harbor Benefits\IMPLAN Multipliers\[NWAB 2013 Output Multipliers.xls]Output Multipliers'!$F$397</v>
      </c>
      <c r="FJ34" s="0" t="str">
        <f aca="false">"="&amp;FJ$10&amp;FJ18</f>
        <v>='P:\396 AAHPA\11539601 State Port &amp; Harbor Benefits\IMPLAN Multipliers\[NWAB 2013 Employment Multipliers.xls]Employment Multipliers'!$F$397</v>
      </c>
      <c r="FK34" s="0" t="str">
        <f aca="false">"="&amp;FK$10&amp;FK18</f>
        <v>='P:\396 AAHPA\11539601 State Port &amp; Harbor Benefits\IMPLAN Multipliers\[NWAB 2013 Total Value Added Multipliers.xls]Total Value Added Multipliers'!$F$397</v>
      </c>
      <c r="FL34" s="0" t="str">
        <f aca="false">"="&amp;FL$10&amp;FL18</f>
        <v>='P:\396 AAHPA\11539601 State Port &amp; Harbor Benefits\IMPLAN Multipliers\[NWAB 2013 Labor Income Multipliers.xls]Labor Income Multipliers'!$F$397</v>
      </c>
      <c r="FM34" s="0" t="str">
        <f aca="false">"="&amp;FM$10&amp;FM18</f>
        <v>='P:\396 AAHPA\11539601 State Port &amp; Harbor Benefits\IMPLAN Multipliers\[NWAB 2013 Tax on Production and Imports Multipliers.xls]Tax on Production and Imports M'!$F$397</v>
      </c>
      <c r="FN34" s="0" t="str">
        <f aca="false">"="&amp;FN$10&amp;FN18</f>
        <v>='P:\396 AAHPA\11539601 State Port &amp; Harbor Benefits\IMPLAN Multipliers\[NWAB 2013 Employment Multipliers.xls]Employment Multipliers'!$H$397</v>
      </c>
      <c r="FO34" s="0" t="str">
        <f aca="false">"="&amp;FO$10&amp;FO18</f>
        <v>='P:\396 AAHPA\11539601 State Port &amp; Harbor Benefits\IMPLAN Multipliers\[NWAB 2013 Total Value Added Multipliers.xls]Total Value Added Multipliers'!$H$397</v>
      </c>
      <c r="FP34" s="0" t="str">
        <f aca="false">"="&amp;FP$10&amp;FP18</f>
        <v>='P:\396 AAHPA\11539601 State Port &amp; Harbor Benefits\IMPLAN Multipliers\[NWAB 2013 Labor Income Multipliers.xls]Labor Income Multipliers'!$H$397</v>
      </c>
      <c r="FQ34" s="0" t="str">
        <f aca="false">"="&amp;FQ$10&amp;FQ18</f>
        <v>='P:\396 AAHPA\11539601 State Port &amp; Harbor Benefits\IMPLAN Multipliers\[NWAB 2013 Tax on Production and Imports Multipliers.xls]Tax on Production and Imports M'!$H$397</v>
      </c>
      <c r="FR34" s="0" t="str">
        <f aca="false">"="&amp;FR$10&amp;FR18</f>
        <v>='P:\396 AAHPA\11539601 State Port &amp; Harbor Benefits\IMPLAN Multipliers\[Petersburg 2013 Output Multipliers.xls]Output Multipliers'!$F$397</v>
      </c>
      <c r="FS34" s="0" t="str">
        <f aca="false">"="&amp;FS$10&amp;FS18</f>
        <v>='P:\396 AAHPA\11539601 State Port &amp; Harbor Benefits\IMPLAN Multipliers\[Petersburg 2013 Employment Multipliers.xls]Employment Multipliers'!$F$397</v>
      </c>
      <c r="FT34" s="0" t="str">
        <f aca="false">"="&amp;FT$10&amp;FT18</f>
        <v>='P:\396 AAHPA\11539601 State Port &amp; Harbor Benefits\IMPLAN Multipliers\[Petersburg 2013 Total Value Added Multipliers.xls]Total Value Added Multipliers'!$F$397</v>
      </c>
      <c r="FU34" s="0" t="str">
        <f aca="false">"="&amp;FU$10&amp;FU18</f>
        <v>='P:\396 AAHPA\11539601 State Port &amp; Harbor Benefits\IMPLAN Multipliers\[Petersburg 2013 Labor Income Multipliers.xls]Labor Income Multipliers'!$F$397</v>
      </c>
      <c r="FV34" s="0" t="str">
        <f aca="false">"="&amp;FV$10&amp;FV18</f>
        <v>='P:\396 AAHPA\11539601 State Port &amp; Harbor Benefits\IMPLAN Multipliers\[Petersburg 2013 Tax on Production and Imports Multipliers.xls]Tax on Production and Imports M'!$F$397</v>
      </c>
      <c r="FW34" s="0" t="str">
        <f aca="false">"="&amp;FW$10&amp;FW18</f>
        <v>='P:\396 AAHPA\11539601 State Port &amp; Harbor Benefits\IMPLAN Multipliers\[Petersburg 2013 Employment Multipliers.xls]Employment Multipliers'!$H$397</v>
      </c>
      <c r="FX34" s="0" t="str">
        <f aca="false">"="&amp;FX$10&amp;FX18</f>
        <v>='P:\396 AAHPA\11539601 State Port &amp; Harbor Benefits\IMPLAN Multipliers\[Petersburg 2013 Total Value Added Multipliers.xls]Total Value Added Multipliers'!$H$397</v>
      </c>
      <c r="FY34" s="0" t="str">
        <f aca="false">"="&amp;FY$10&amp;FY18</f>
        <v>='P:\396 AAHPA\11539601 State Port &amp; Harbor Benefits\IMPLAN Multipliers\[Petersburg 2013 Labor Income Multipliers.xls]Labor Income Multipliers'!$H$397</v>
      </c>
      <c r="FZ34" s="0" t="str">
        <f aca="false">"="&amp;FZ$10&amp;FZ18</f>
        <v>='P:\396 AAHPA\11539601 State Port &amp; Harbor Benefits\IMPLAN Multipliers\[Petersburg 2013 Tax on Production and Imports Multipliers.xls]Tax on Production and Imports M'!$H$397</v>
      </c>
      <c r="GA34" s="0" t="str">
        <f aca="false">"="&amp;GA$10&amp;GA18</f>
        <v>='P:\396 AAHPA\11539601 State Port &amp; Harbor Benefits\IMPLAN Multipliers\[POW Hyder 2013 Output Multipliers.xls]Output Multipliers'!$F$397</v>
      </c>
      <c r="GB34" s="0" t="str">
        <f aca="false">"="&amp;GB$10&amp;GB18</f>
        <v>='P:\396 AAHPA\11539601 State Port &amp; Harbor Benefits\IMPLAN Multipliers\[POW Hyder 2013 Employment Multipliers.xls]Employment Multipliers'!$F$397</v>
      </c>
      <c r="GC34" s="0" t="str">
        <f aca="false">"="&amp;GC$10&amp;GC18</f>
        <v>='P:\396 AAHPA\11539601 State Port &amp; Harbor Benefits\IMPLAN Multipliers\[POW Hyder 2013 Total Value Added Multipliers.xls]Total Value Added Multipliers'!$F$397</v>
      </c>
      <c r="GD34" s="0" t="str">
        <f aca="false">"="&amp;GD$10&amp;GD18</f>
        <v>='P:\396 AAHPA\11539601 State Port &amp; Harbor Benefits\IMPLAN Multipliers\[POW Hyder 2013 Labor Income Multipliers.xls]Labor Income Multipliers'!$F$397</v>
      </c>
      <c r="GE34" s="0" t="str">
        <f aca="false">"="&amp;GE$10&amp;GE18</f>
        <v>='P:\396 AAHPA\11539601 State Port &amp; Harbor Benefits\IMPLAN Multipliers\[POW Hyder 2013 Tax on Production and Imports Multipliers.xls]Tax on Production and Imports M'!$F$397</v>
      </c>
      <c r="GF34" s="0" t="str">
        <f aca="false">"="&amp;GF$10&amp;GF18</f>
        <v>='P:\396 AAHPA\11539601 State Port &amp; Harbor Benefits\IMPLAN Multipliers\[POW Hyder 2013 Employment Multipliers.xls]Employment Multipliers'!$H$397</v>
      </c>
      <c r="GG34" s="0" t="str">
        <f aca="false">"="&amp;GG$10&amp;GG18</f>
        <v>='P:\396 AAHPA\11539601 State Port &amp; Harbor Benefits\IMPLAN Multipliers\[POW Hyder 2013 Total Value Added Multipliers.xls]Total Value Added Multipliers'!$H$397</v>
      </c>
      <c r="GH34" s="0" t="str">
        <f aca="false">"="&amp;GH$10&amp;GH18</f>
        <v>='P:\396 AAHPA\11539601 State Port &amp; Harbor Benefits\IMPLAN Multipliers\[POW Hyder 2013 Labor Income Multipliers.xls]Labor Income Multipliers'!$H$397</v>
      </c>
      <c r="GI34" s="0" t="str">
        <f aca="false">"="&amp;GI$10&amp;GI18</f>
        <v>='P:\396 AAHPA\11539601 State Port &amp; Harbor Benefits\IMPLAN Multipliers\[POW Hyder 2013 Tax on Production and Imports Multipliers.xls]Tax on Production and Imports M'!$H$397</v>
      </c>
      <c r="GJ34" s="0" t="str">
        <f aca="false">"="&amp;GJ$10&amp;GJ18</f>
        <v>='P:\396 AAHPA\11539601 State Port &amp; Harbor Benefits\IMPLAN Multipliers\[Sitka 2013 Output Multipliers.xls]Output Multipliers'!$F$397</v>
      </c>
      <c r="GK34" s="0" t="str">
        <f aca="false">"="&amp;GK$10&amp;GK18</f>
        <v>='P:\396 AAHPA\11539601 State Port &amp; Harbor Benefits\IMPLAN Multipliers\[Sitka 2013 Employment Multipliers.xls]Employment Multipliers'!$F$397</v>
      </c>
      <c r="GL34" s="0" t="str">
        <f aca="false">"="&amp;GL$10&amp;GL18</f>
        <v>='P:\396 AAHPA\11539601 State Port &amp; Harbor Benefits\IMPLAN Multipliers\[Sitka 2013 Total Value Added Multipliers.xls]Total Value Added Multipliers'!$F$397</v>
      </c>
      <c r="GM34" s="0" t="str">
        <f aca="false">"="&amp;GM$10&amp;GM18</f>
        <v>='P:\396 AAHPA\11539601 State Port &amp; Harbor Benefits\IMPLAN Multipliers\[Sitka 2013 Labor Income Multipliers.xls]Labor Income Multipliers'!$F$397</v>
      </c>
      <c r="GN34" s="0" t="str">
        <f aca="false">"="&amp;GN$10&amp;GN18</f>
        <v>='P:\396 AAHPA\11539601 State Port &amp; Harbor Benefits\IMPLAN Multipliers\[Sitka 2013 Tax on Production and Imports Multipliers.xls]Tax on Production and Imports M'!$F$397</v>
      </c>
      <c r="GO34" s="0" t="str">
        <f aca="false">"="&amp;GO$10&amp;GO18</f>
        <v>='P:\396 AAHPA\11539601 State Port &amp; Harbor Benefits\IMPLAN Multipliers\[Sitka 2013 Employment Multipliers.xls]Employment Multipliers'!$H$397</v>
      </c>
      <c r="GP34" s="0" t="str">
        <f aca="false">"="&amp;GP$10&amp;GP18</f>
        <v>='P:\396 AAHPA\11539601 State Port &amp; Harbor Benefits\IMPLAN Multipliers\[Sitka 2013 Total Value Added Multipliers.xls]Total Value Added Multipliers'!$H$397</v>
      </c>
      <c r="GQ34" s="0" t="str">
        <f aca="false">"="&amp;GQ$10&amp;GQ18</f>
        <v>='P:\396 AAHPA\11539601 State Port &amp; Harbor Benefits\IMPLAN Multipliers\[Sitka 2013 Labor Income Multipliers.xls]Labor Income Multipliers'!$H$397</v>
      </c>
      <c r="GR34" s="0" t="str">
        <f aca="false">"="&amp;GR$10&amp;GR18</f>
        <v>='P:\396 AAHPA\11539601 State Port &amp; Harbor Benefits\IMPLAN Multipliers\[Sitka 2013 Tax on Production and Imports Multipliers.xls]Tax on Production and Imports M'!$H$397</v>
      </c>
      <c r="GS34" s="0" t="str">
        <f aca="false">"="&amp;GS$10&amp;GS18</f>
        <v>='P:\396 AAHPA\11539601 State Port &amp; Harbor Benefits\IMPLAN Multipliers\[Skagway 2013 Output Multipliers.xls]Output Multipliers'!$F$397</v>
      </c>
      <c r="GT34" s="0" t="str">
        <f aca="false">"="&amp;GT$10&amp;GT18</f>
        <v>='P:\396 AAHPA\11539601 State Port &amp; Harbor Benefits\IMPLAN Multipliers\[Skagway 2013 Employment Multipliers.xls]Employment Multipliers'!$F$397</v>
      </c>
      <c r="GU34" s="0" t="str">
        <f aca="false">"="&amp;GU$10&amp;GU18</f>
        <v>='P:\396 AAHPA\11539601 State Port &amp; Harbor Benefits\IMPLAN Multipliers\[Skagway 2013 Total Value Added Multipliers.xls]Total Value Added Multipliers'!$F$397</v>
      </c>
      <c r="GV34" s="0" t="str">
        <f aca="false">"="&amp;GV$10&amp;GV18</f>
        <v>='P:\396 AAHPA\11539601 State Port &amp; Harbor Benefits\IMPLAN Multipliers\[Skagway 2013 Labor Income Multipliers.xls]Labor Income Multipliers'!$F$397</v>
      </c>
      <c r="GW34" s="0" t="str">
        <f aca="false">"="&amp;GW$10&amp;GW18</f>
        <v>='P:\396 AAHPA\11539601 State Port &amp; Harbor Benefits\IMPLAN Multipliers\[Skagway 2013 Tax on Production and Imports Multipliers.xls]Tax on Production and Imports M'!$F$397</v>
      </c>
      <c r="GX34" s="0" t="str">
        <f aca="false">"="&amp;GX$10&amp;GX18</f>
        <v>='P:\396 AAHPA\11539601 State Port &amp; Harbor Benefits\IMPLAN Multipliers\[Skagway 2013 Employment Multipliers.xls]Employment Multipliers'!$H$397</v>
      </c>
      <c r="GY34" s="0" t="str">
        <f aca="false">"="&amp;GY$10&amp;GY18</f>
        <v>='P:\396 AAHPA\11539601 State Port &amp; Harbor Benefits\IMPLAN Multipliers\[Skagway 2013 Total Value Added Multipliers.xls]Total Value Added Multipliers'!$H$397</v>
      </c>
      <c r="GZ34" s="0" t="str">
        <f aca="false">"="&amp;GZ$10&amp;GZ18</f>
        <v>='P:\396 AAHPA\11539601 State Port &amp; Harbor Benefits\IMPLAN Multipliers\[Skagway 2013 Labor Income Multipliers.xls]Labor Income Multipliers'!$H$397</v>
      </c>
      <c r="HA34" s="0" t="str">
        <f aca="false">"="&amp;HA$10&amp;HA18</f>
        <v>='P:\396 AAHPA\11539601 State Port &amp; Harbor Benefits\IMPLAN Multipliers\[Skagway 2013 Tax on Production and Imports Multipliers.xls]Tax on Production and Imports M'!$H$397</v>
      </c>
      <c r="HB34" s="0" t="str">
        <f aca="false">"="&amp;HB$10&amp;HB18</f>
        <v>='P:\396 AAHPA\11539601 State Port &amp; Harbor Benefits\IMPLAN Multipliers\[SE Fairbanks 2013 Output Multipliers.xls]Output Multipliers'!$F$397</v>
      </c>
      <c r="HC34" s="0" t="str">
        <f aca="false">"="&amp;HC$10&amp;HC18</f>
        <v>='P:\396 AAHPA\11539601 State Port &amp; Harbor Benefits\IMPLAN Multipliers\[SE Fairbanks 2013 Employment Multipliers.xls]Employment Multipliers'!$F$397</v>
      </c>
      <c r="HD34" s="0" t="str">
        <f aca="false">"="&amp;HD$10&amp;HD18</f>
        <v>='P:\396 AAHPA\11539601 State Port &amp; Harbor Benefits\IMPLAN Multipliers\[SE Fairbanks 2013 Total Value Added Multipliers.xls]Total Value Added Multipliers'!$F$397</v>
      </c>
      <c r="HE34" s="0" t="str">
        <f aca="false">"="&amp;HE$10&amp;HE18</f>
        <v>='P:\396 AAHPA\11539601 State Port &amp; Harbor Benefits\IMPLAN Multipliers\[SE Fairbanks 2013 Labor Income Multipliers.xls]Labor Income Multipliers'!$F$397</v>
      </c>
      <c r="HF34" s="0" t="str">
        <f aca="false">"="&amp;HF$10&amp;HF18</f>
        <v>='P:\396 AAHPA\11539601 State Port &amp; Harbor Benefits\IMPLAN Multipliers\[SE Fairbanks 2013 Tax on Production and Imports Multipliers.xls]Tax on Production and Imports M'!$F$397</v>
      </c>
      <c r="HG34" s="0" t="str">
        <f aca="false">"="&amp;HG$10&amp;HG18</f>
        <v>='P:\396 AAHPA\11539601 State Port &amp; Harbor Benefits\IMPLAN Multipliers\[SE Fairbanks 2013 Employment Multipliers.xls]Employment Multipliers'!$H$397</v>
      </c>
      <c r="HH34" s="0" t="str">
        <f aca="false">"="&amp;HH$10&amp;HH18</f>
        <v>='P:\396 AAHPA\11539601 State Port &amp; Harbor Benefits\IMPLAN Multipliers\[SE Fairbanks 2013 Total Value Added Multipliers.xls]Total Value Added Multipliers'!$H$397</v>
      </c>
      <c r="HI34" s="0" t="str">
        <f aca="false">"="&amp;HI$10&amp;HI18</f>
        <v>='P:\396 AAHPA\11539601 State Port &amp; Harbor Benefits\IMPLAN Multipliers\[SE Fairbanks 2013 Labor Income Multipliers.xls]Labor Income Multipliers'!$H$397</v>
      </c>
      <c r="HJ34" s="0" t="str">
        <f aca="false">"="&amp;HJ$10&amp;HJ18</f>
        <v>='P:\396 AAHPA\11539601 State Port &amp; Harbor Benefits\IMPLAN Multipliers\[SE Fairbanks 2013 Tax on Production and Imports Multipliers.xls]Tax on Production and Imports M'!$H$397</v>
      </c>
      <c r="HK34" s="0" t="str">
        <f aca="false">"="&amp;HK$10&amp;HK18</f>
        <v>='P:\396 AAHPA\11539601 State Port &amp; Harbor Benefits\IMPLAN Multipliers\[Valdez Cordova 2013 Output Multipliers.xls]Output Multipliers'!$F$397</v>
      </c>
      <c r="HL34" s="0" t="str">
        <f aca="false">"="&amp;HL$10&amp;HL18</f>
        <v>='P:\396 AAHPA\11539601 State Port &amp; Harbor Benefits\IMPLAN Multipliers\[Valdez Cordova 2013 Employment Multipliers.xls]Employment Multipliers'!$F$397</v>
      </c>
      <c r="HM34" s="0" t="str">
        <f aca="false">"="&amp;HM$10&amp;HM18</f>
        <v>='P:\396 AAHPA\11539601 State Port &amp; Harbor Benefits\IMPLAN Multipliers\[Valdez Cordova 2013 Total Value Added Multipliers.xls]Total Value Added Multipliers'!$F$397</v>
      </c>
      <c r="HN34" s="0" t="str">
        <f aca="false">"="&amp;HN$10&amp;HN18</f>
        <v>='P:\396 AAHPA\11539601 State Port &amp; Harbor Benefits\IMPLAN Multipliers\[Valdez Cordova 2013 Labor Income Multipliers.xls]Labor Income Multipliers'!$F$397</v>
      </c>
      <c r="HO34" s="0" t="str">
        <f aca="false">"="&amp;HO$10&amp;HO18</f>
        <v>='P:\396 AAHPA\11539601 State Port &amp; Harbor Benefits\IMPLAN Multipliers\[Valdez Cordova 2013 Tax on Production and Imports Multipliers.xls]Tax on Production and Imports M'!$F$397</v>
      </c>
      <c r="HP34" s="0" t="str">
        <f aca="false">"="&amp;HP$10&amp;HP18</f>
        <v>='P:\396 AAHPA\11539601 State Port &amp; Harbor Benefits\IMPLAN Multipliers\[Valdez Cordova 2013 Employment Multipliers.xls]Employment Multipliers'!$H$397</v>
      </c>
      <c r="HQ34" s="0" t="str">
        <f aca="false">"="&amp;HQ$10&amp;HQ18</f>
        <v>='P:\396 AAHPA\11539601 State Port &amp; Harbor Benefits\IMPLAN Multipliers\[Valdez Cordova 2013 Total Value Added Multipliers.xls]Total Value Added Multipliers'!$H$397</v>
      </c>
      <c r="HR34" s="0" t="str">
        <f aca="false">"="&amp;HR$10&amp;HR18</f>
        <v>='P:\396 AAHPA\11539601 State Port &amp; Harbor Benefits\IMPLAN Multipliers\[Valdez Cordova 2013 Labor Income Multipliers.xls]Labor Income Multipliers'!$H$397</v>
      </c>
      <c r="HS34" s="0" t="str">
        <f aca="false">"="&amp;HS$10&amp;HS18</f>
        <v>='P:\396 AAHPA\11539601 State Port &amp; Harbor Benefits\IMPLAN Multipliers\[Valdez Cordova 2013 Tax on Production and Imports Multipliers.xls]Tax on Production and Imports M'!$H$397</v>
      </c>
      <c r="HT34" s="0" t="str">
        <f aca="false">"="&amp;HT$10&amp;HT18</f>
        <v>='P:\396 AAHPA\11539601 State Port &amp; Harbor Benefits\IMPLAN Multipliers\[Wade Hampton 2013 Output Multipliers.xls]Output Multipliers'!$F$397</v>
      </c>
      <c r="HU34" s="0" t="str">
        <f aca="false">"="&amp;HU$10&amp;HU18</f>
        <v>='P:\396 AAHPA\11539601 State Port &amp; Harbor Benefits\IMPLAN Multipliers\[Wade Hampton 2013 Employment Multipliers.xls]Employment Multipliers'!$F$397</v>
      </c>
      <c r="HV34" s="0" t="str">
        <f aca="false">"="&amp;HV$10&amp;HV18</f>
        <v>='P:\396 AAHPA\11539601 State Port &amp; Harbor Benefits\IMPLAN Multipliers\[Wade Hampton 2013 Total Value Added Multipliers.xls]Total Value Added Multipliers'!$F$397</v>
      </c>
      <c r="HW34" s="0" t="str">
        <f aca="false">"="&amp;HW$10&amp;HW18</f>
        <v>='P:\396 AAHPA\11539601 State Port &amp; Harbor Benefits\IMPLAN Multipliers\[Wade Hampton 2013 Labor Income Multipliers.xls]Labor Income Multipliers'!$F$397</v>
      </c>
      <c r="HX34" s="0" t="str">
        <f aca="false">"="&amp;HX$10&amp;HX18</f>
        <v>='P:\396 AAHPA\11539601 State Port &amp; Harbor Benefits\IMPLAN Multipliers\[Wade Hampton 2013 Tax on Production and Imports Multipliers.xls]Tax on Production and Imports M'!$F$397</v>
      </c>
      <c r="HY34" s="0" t="str">
        <f aca="false">"="&amp;HY$10&amp;HY18</f>
        <v>='P:\396 AAHPA\11539601 State Port &amp; Harbor Benefits\IMPLAN Multipliers\[Wade Hampton 2013 Employment Multipliers.xls]Employment Multipliers'!$H$397</v>
      </c>
      <c r="HZ34" s="0" t="str">
        <f aca="false">"="&amp;HZ$10&amp;HZ18</f>
        <v>='P:\396 AAHPA\11539601 State Port &amp; Harbor Benefits\IMPLAN Multipliers\[Wade Hampton 2013 Total Value Added Multipliers.xls]Total Value Added Multipliers'!$H$397</v>
      </c>
      <c r="IA34" s="0" t="str">
        <f aca="false">"="&amp;IA$10&amp;IA18</f>
        <v>='P:\396 AAHPA\11539601 State Port &amp; Harbor Benefits\IMPLAN Multipliers\[Wade Hampton 2013 Labor Income Multipliers.xls]Labor Income Multipliers'!$H$397</v>
      </c>
      <c r="IB34" s="0" t="str">
        <f aca="false">"="&amp;IB$10&amp;IB18</f>
        <v>='P:\396 AAHPA\11539601 State Port &amp; Harbor Benefits\IMPLAN Multipliers\[Wade Hampton 2013 Tax on Production and Imports Multipliers.xls]Tax on Production and Imports M'!$H$397</v>
      </c>
      <c r="IC34" s="0" t="str">
        <f aca="false">"="&amp;IC$10&amp;IC18</f>
        <v>='P:\396 AAHPA\11539601 State Port &amp; Harbor Benefits\IMPLAN Multipliers\[Wrangell 2013 Output Multipliers.xls]Output Multipliers'!$F$397</v>
      </c>
      <c r="ID34" s="0" t="str">
        <f aca="false">"="&amp;ID$10&amp;ID18</f>
        <v>='P:\396 AAHPA\11539601 State Port &amp; Harbor Benefits\IMPLAN Multipliers\[Wrangell 2013 Employment Multipliers.xls]Employment Multipliers'!$F$397</v>
      </c>
      <c r="IE34" s="0" t="str">
        <f aca="false">"="&amp;IE$10&amp;IE18</f>
        <v>='P:\396 AAHPA\11539601 State Port &amp; Harbor Benefits\IMPLAN Multipliers\[Wrangell 2013 Total Value Added Multipliers.xls]Total Value Added Multipliers'!$F$397</v>
      </c>
      <c r="IF34" s="0" t="str">
        <f aca="false">"="&amp;IF$10&amp;IF18</f>
        <v>='P:\396 AAHPA\11539601 State Port &amp; Harbor Benefits\IMPLAN Multipliers\[Wrangell 2013 Labor Income Multipliers.xls]Labor Income Multipliers'!$F$397</v>
      </c>
      <c r="IG34" s="0" t="str">
        <f aca="false">"="&amp;IG$10&amp;IG18</f>
        <v>='P:\396 AAHPA\11539601 State Port &amp; Harbor Benefits\IMPLAN Multipliers\[Wrangell 2013 Tax on Production and Imports Multipliers.xls]Tax on Production and Imports M'!$F$397</v>
      </c>
      <c r="IH34" s="0" t="str">
        <f aca="false">"="&amp;IH$10&amp;IH18</f>
        <v>='P:\396 AAHPA\11539601 State Port &amp; Harbor Benefits\IMPLAN Multipliers\[Wrangell 2013 Employment Multipliers.xls]Employment Multipliers'!$H$397</v>
      </c>
      <c r="II34" s="0" t="str">
        <f aca="false">"="&amp;II$10&amp;II18</f>
        <v>='P:\396 AAHPA\11539601 State Port &amp; Harbor Benefits\IMPLAN Multipliers\[Wrangell 2013 Total Value Added Multipliers.xls]Total Value Added Multipliers'!$H$397</v>
      </c>
      <c r="IJ34" s="0" t="str">
        <f aca="false">"="&amp;IJ$10&amp;IJ18</f>
        <v>='P:\396 AAHPA\11539601 State Port &amp; Harbor Benefits\IMPLAN Multipliers\[Wrangell 2013 Labor Income Multipliers.xls]Labor Income Multipliers'!$H$397</v>
      </c>
      <c r="IK34" s="0" t="str">
        <f aca="false">"="&amp;IK$10&amp;IK18</f>
        <v>='P:\396 AAHPA\11539601 State Port &amp; Harbor Benefits\IMPLAN Multipliers\[Wrangell 2013 Tax on Production and Imports Multipliers.xls]Tax on Production and Imports M'!$H$397</v>
      </c>
      <c r="IL34" s="0" t="str">
        <f aca="false">"="&amp;IL$10&amp;IL18</f>
        <v>='P:\396 AAHPA\11539601 State Port &amp; Harbor Benefits\IMPLAN Multipliers\[Yakutat 2013 Output Multipliers.xls]Output Multipliers'!$F$397</v>
      </c>
      <c r="IM34" s="0" t="str">
        <f aca="false">"="&amp;IM$10&amp;IM18</f>
        <v>='P:\396 AAHPA\11539601 State Port &amp; Harbor Benefits\IMPLAN Multipliers\[Yakutat 2013 Employment Multipliers.xls]Employment Multipliers'!$F$397</v>
      </c>
      <c r="IN34" s="0" t="str">
        <f aca="false">"="&amp;IN$10&amp;IN18</f>
        <v>='P:\396 AAHPA\11539601 State Port &amp; Harbor Benefits\IMPLAN Multipliers\[Yakutat 2013 Total Value Added Multipliers.xls]Total Value Added Multipliers'!$F$397</v>
      </c>
      <c r="IO34" s="0" t="str">
        <f aca="false">"="&amp;IO$10&amp;IO18</f>
        <v>='P:\396 AAHPA\11539601 State Port &amp; Harbor Benefits\IMPLAN Multipliers\[Yakutat 2013 Labor Income Multipliers.xls]Labor Income Multipliers'!$F$397</v>
      </c>
      <c r="IP34" s="0" t="str">
        <f aca="false">"="&amp;IP$10&amp;IP18</f>
        <v>='P:\396 AAHPA\11539601 State Port &amp; Harbor Benefits\IMPLAN Multipliers\[Yakutat 2013 Tax on Production and Imports Multipliers.xls]Tax on Production and Imports M'!$F$397</v>
      </c>
      <c r="IQ34" s="0" t="str">
        <f aca="false">"="&amp;IQ$10&amp;IQ18</f>
        <v>='P:\396 AAHPA\11539601 State Port &amp; Harbor Benefits\IMPLAN Multipliers\[Yakutat 2013 Employment Multipliers.xls]Employment Multipliers'!$H$397</v>
      </c>
      <c r="IR34" s="0" t="str">
        <f aca="false">"="&amp;IR$10&amp;IR18</f>
        <v>='P:\396 AAHPA\11539601 State Port &amp; Harbor Benefits\IMPLAN Multipliers\[Yakutat 2013 Total Value Added Multipliers.xls]Total Value Added Multipliers'!$H$397</v>
      </c>
      <c r="IS34" s="0" t="str">
        <f aca="false">"="&amp;IS$10&amp;IS18</f>
        <v>='P:\396 AAHPA\11539601 State Port &amp; Harbor Benefits\IMPLAN Multipliers\[Yakutat 2013 Labor Income Multipliers.xls]Labor Income Multipliers'!$H$397</v>
      </c>
      <c r="IT34" s="0" t="str">
        <f aca="false">"="&amp;IT$10&amp;IT18</f>
        <v>='P:\396 AAHPA\11539601 State Port &amp; Harbor Benefits\IMPLAN Multipliers\[Yakutat 2013 Tax on Production and Imports Multipliers.xls]Tax on Production and Imports M'!$H$397</v>
      </c>
      <c r="IU34" s="0" t="str">
        <f aca="false">"="&amp;IU$10&amp;IU18</f>
        <v>='P:\396 AAHPA\11539601 State Port &amp; Harbor Benefits\IMPLAN Multipliers\[YK CA 2013 Output Multipliers.xls]Output Multipliers'!$F$397</v>
      </c>
      <c r="IV34" s="0" t="str">
        <f aca="false">"="&amp;IV$10&amp;IV18</f>
        <v>='P:\396 AAHPA\11539601 State Port &amp; Harbor Benefits\IMPLAN Multipliers\[YK CA 2013 Employment Multipliers.xls]Employment Multipliers'!$F$397</v>
      </c>
      <c r="IW34" s="0" t="str">
        <f aca="false">"="&amp;IW$10&amp;IW18</f>
        <v>='P:\396 AAHPA\11539601 State Port &amp; Harbor Benefits\IMPLAN Multipliers\[YK CA 2013 Total Value Added Multipliers.xls]Total Value Added Multipliers'!$F$397</v>
      </c>
      <c r="IX34" s="0" t="str">
        <f aca="false">"="&amp;IX$10&amp;IX18</f>
        <v>='P:\396 AAHPA\11539601 State Port &amp; Harbor Benefits\IMPLAN Multipliers\[YK CA 2013 Labor Income Multipliers.xls]Labor Income Multipliers'!$F$397</v>
      </c>
      <c r="IY34" s="0" t="str">
        <f aca="false">"="&amp;IY$10&amp;IY18</f>
        <v>='P:\396 AAHPA\11539601 State Port &amp; Harbor Benefits\IMPLAN Multipliers\[YK CA 2013 Tax on Production and Imports Multipliers.xls]Tax on Production and Imports M'!$F$397</v>
      </c>
      <c r="IZ34" s="0" t="str">
        <f aca="false">"="&amp;IZ$10&amp;IZ18</f>
        <v>='P:\396 AAHPA\11539601 State Port &amp; Harbor Benefits\IMPLAN Multipliers\[YK CA 2013 Employment Multipliers.xls]Employment Multipliers'!$H$397</v>
      </c>
      <c r="JA34" s="0" t="str">
        <f aca="false">"="&amp;JA$10&amp;JA18</f>
        <v>='P:\396 AAHPA\11539601 State Port &amp; Harbor Benefits\IMPLAN Multipliers\[YK CA 2013 Total Value Added Multipliers.xls]Total Value Added Multipliers'!$H$397</v>
      </c>
      <c r="JB34" s="0" t="str">
        <f aca="false">"="&amp;JB$10&amp;JB18</f>
        <v>='P:\396 AAHPA\11539601 State Port &amp; Harbor Benefits\IMPLAN Multipliers\[YK CA 2013 Labor Income Multipliers.xls]Labor Income Multipliers'!$H$397</v>
      </c>
      <c r="JC34" s="0" t="str">
        <f aca="false">"="&amp;JC$10&amp;JC18</f>
        <v>='P:\396 AAHPA\11539601 State Port &amp; Harbor Benefits\IMPLAN Multipliers\[YK CA 2013 Tax on Production and Imports Multipliers.xls]Tax on Production and Imports M'!$H$397</v>
      </c>
    </row>
    <row r="35" customFormat="false" ht="12.75" hidden="true" customHeight="false" outlineLevel="0" collapsed="false">
      <c r="A35" s="87" t="s">
        <v>609</v>
      </c>
    </row>
    <row r="36" customFormat="false" ht="12.75" hidden="true" customHeight="false" outlineLevel="0" collapsed="false">
      <c r="A36" s="352" t="s">
        <v>610</v>
      </c>
      <c r="C36" s="0" t="str">
        <f aca="false">"="&amp;C$10&amp;C20</f>
        <v>='P:\396 AAHPA\11539601 State Port &amp; Harbor Benefits\IMPLAN Multipliers\[AEB 2013 Output Multipliers.xls]Output Multipliers'!$F$503</v>
      </c>
      <c r="D36" s="0" t="str">
        <f aca="false">"="&amp;D$10&amp;D20</f>
        <v>='P:\396 AAHPA\11539601 State Port &amp; Harbor Benefits\IMPLAN Multipliers\[AEB 2013 Employment Multipliers.xls]Employment Multipliers'!$F$503</v>
      </c>
      <c r="E36" s="0" t="str">
        <f aca="false">"="&amp;E$10&amp;E20</f>
        <v>='P:\396 AAHPA\11539601 State Port &amp; Harbor Benefits\IMPLAN Multipliers\[AEB 2013 Total Value Added Multipliers.xls]Total Value Added Multipliers'!$F$503</v>
      </c>
      <c r="F36" s="0" t="str">
        <f aca="false">"="&amp;F$10&amp;F20</f>
        <v>='P:\396 AAHPA\11539601 State Port &amp; Harbor Benefits\IMPLAN Multipliers\[AEB 2013 Labor Income Multipliers.xls]Labor Income Multipliers'!$F$503</v>
      </c>
      <c r="G36" s="0" t="str">
        <f aca="false">"="&amp;G$10&amp;G20</f>
        <v>='P:\396 AAHPA\11539601 State Port &amp; Harbor Benefits\IMPLAN Multipliers\[AEB 2013 Tax on Production and Imports Multipliers.xls]Tax on Production and Imports M'!$F$503</v>
      </c>
      <c r="H36" s="0" t="str">
        <f aca="false">"="&amp;H$10&amp;H20</f>
        <v>='P:\396 AAHPA\11539601 State Port &amp; Harbor Benefits\IMPLAN Multipliers\[AEB 2013 Employment Multipliers.xls]Employment Multipliers'!$H$503</v>
      </c>
      <c r="I36" s="0" t="str">
        <f aca="false">"="&amp;I$10&amp;I20</f>
        <v>='P:\396 AAHPA\11539601 State Port &amp; Harbor Benefits\IMPLAN Multipliers\[AEB 2013 Total Value Added Multipliers.xls]Total Value Added Multipliers'!$H$503</v>
      </c>
      <c r="J36" s="0" t="str">
        <f aca="false">"="&amp;J$10&amp;J20</f>
        <v>='P:\396 AAHPA\11539601 State Port &amp; Harbor Benefits\IMPLAN Multipliers\[AEB 2013 Labor Income Multipliers.xls]Labor Income Multipliers'!$H$503</v>
      </c>
      <c r="K36" s="0" t="str">
        <f aca="false">"="&amp;K$10&amp;K20</f>
        <v>='P:\396 AAHPA\11539601 State Port &amp; Harbor Benefits\IMPLAN Multipliers\[AEB 2013 Tax on Production and Imports Multipliers.xls]Tax on Production and Imports M'!$H$503</v>
      </c>
      <c r="L36" s="0" t="str">
        <f aca="false">"="&amp;L$10&amp;L20</f>
        <v>='P:\396 AAHPA\11539601 State Port &amp; Harbor Benefits\IMPLAN Multipliers\[AWCA 2013 Output Multipliers.xls]Output Multipliers'!$F$503</v>
      </c>
      <c r="M36" s="0" t="str">
        <f aca="false">"="&amp;M$10&amp;M20</f>
        <v>='P:\396 AAHPA\11539601 State Port &amp; Harbor Benefits\IMPLAN Multipliers\[AWCA 2013 Employment Multipliers.xls]Employment Multipliers'!$F$503</v>
      </c>
      <c r="N36" s="0" t="str">
        <f aca="false">"="&amp;N$10&amp;N20</f>
        <v>='P:\396 AAHPA\11539601 State Port &amp; Harbor Benefits\IMPLAN Multipliers\[AWCA 2013 Total Value Added Multipliers.xls]Total Value Added Multipliers'!$F$503</v>
      </c>
      <c r="O36" s="0" t="str">
        <f aca="false">"="&amp;O$10&amp;O20</f>
        <v>='P:\396 AAHPA\11539601 State Port &amp; Harbor Benefits\IMPLAN Multipliers\[AWCA 2013 Labor Income Multipliers.xls]Labor Income Multipliers'!$F$503</v>
      </c>
      <c r="P36" s="0" t="str">
        <f aca="false">"="&amp;P$10&amp;P20</f>
        <v>='P:\396 AAHPA\11539601 State Port &amp; Harbor Benefits\IMPLAN Multipliers\[AWCA 2013 Tax on Production and Imports Multipliers.xls]Tax on Production and Imports M'!$F$503</v>
      </c>
      <c r="Q36" s="0" t="str">
        <f aca="false">"="&amp;Q$10&amp;Q20</f>
        <v>='P:\396 AAHPA\11539601 State Port &amp; Harbor Benefits\IMPLAN Multipliers\[AWCA 2013 Employment Multipliers.xls]Employment Multipliers'!$H$503</v>
      </c>
      <c r="R36" s="0" t="str">
        <f aca="false">"="&amp;R$10&amp;R20</f>
        <v>='P:\396 AAHPA\11539601 State Port &amp; Harbor Benefits\IMPLAN Multipliers\[AWCA 2013 Total Value Added Multipliers.xls]Total Value Added Multipliers'!$H$503</v>
      </c>
      <c r="S36" s="0" t="str">
        <f aca="false">"="&amp;S$10&amp;S20</f>
        <v>='P:\396 AAHPA\11539601 State Port &amp; Harbor Benefits\IMPLAN Multipliers\[AWCA 2013 Labor Income Multipliers.xls]Labor Income Multipliers'!$H$503</v>
      </c>
      <c r="T36" s="0" t="str">
        <f aca="false">"="&amp;T$10&amp;T20</f>
        <v>='P:\396 AAHPA\11539601 State Port &amp; Harbor Benefits\IMPLAN Multipliers\[AWCA 2013 Tax on Production and Imports Multipliers.xls]Tax on Production and Imports M'!$H$503</v>
      </c>
      <c r="U36" s="0" t="str">
        <f aca="false">"="&amp;U$10&amp;U20</f>
        <v>='P:\396 AAHPA\11539601 State Port &amp; Harbor Benefits\IMPLAN Multipliers\[MOA 2013 Output Multipliers.xls]Output Multipliers'!$F$503</v>
      </c>
      <c r="V36" s="0" t="str">
        <f aca="false">"="&amp;V$10&amp;V20</f>
        <v>='P:\396 AAHPA\11539601 State Port &amp; Harbor Benefits\IMPLAN Multipliers\[MOA 2013 Employment Multipliers.xls]Employment Multipliers'!$F$503</v>
      </c>
      <c r="W36" s="0" t="str">
        <f aca="false">"="&amp;W$10&amp;W20</f>
        <v>='P:\396 AAHPA\11539601 State Port &amp; Harbor Benefits\IMPLAN Multipliers\[MOA 2013 Total Value Added Multipliers.xls]Total Value Added Multipliers'!$F$503</v>
      </c>
      <c r="X36" s="0" t="str">
        <f aca="false">"="&amp;X$10&amp;X20</f>
        <v>='P:\396 AAHPA\11539601 State Port &amp; Harbor Benefits\IMPLAN Multipliers\[MOA 2013 Labor Income Multipliers.xls]Labor Income Multipliers'!$F$503</v>
      </c>
      <c r="Y36" s="0" t="str">
        <f aca="false">"="&amp;Y$10&amp;Y20</f>
        <v>='P:\396 AAHPA\11539601 State Port &amp; Harbor Benefits\IMPLAN Multipliers\[MOA 2013 Tax on Production and Imports Multipliers.xls]Tax on Production and Imports M'!$F$503</v>
      </c>
      <c r="Z36" s="0" t="str">
        <f aca="false">"="&amp;Z$10&amp;Z20</f>
        <v>='P:\396 AAHPA\11539601 State Port &amp; Harbor Benefits\IMPLAN Multipliers\[MOA 2013 Employment Multipliers.xls]Employment Multipliers'!$H$503</v>
      </c>
      <c r="AA36" s="0" t="str">
        <f aca="false">"="&amp;AA$10&amp;AA20</f>
        <v>='P:\396 AAHPA\11539601 State Port &amp; Harbor Benefits\IMPLAN Multipliers\[MOA 2013 Total Value Added Multipliers.xls]Total Value Added Multipliers'!$H$503</v>
      </c>
      <c r="AB36" s="0" t="str">
        <f aca="false">"="&amp;AB$10&amp;AB20</f>
        <v>='P:\396 AAHPA\11539601 State Port &amp; Harbor Benefits\IMPLAN Multipliers\[MOA 2013 Labor Income Multipliers.xls]Labor Income Multipliers'!$H$503</v>
      </c>
      <c r="AC36" s="0" t="str">
        <f aca="false">"="&amp;AC$10&amp;AC20</f>
        <v>='P:\396 AAHPA\11539601 State Port &amp; Harbor Benefits\IMPLAN Multipliers\[MOA 2013 Tax on Production and Imports Multipliers.xls]Tax on Production and Imports M'!$H$503</v>
      </c>
      <c r="AD36" s="0" t="str">
        <f aca="false">"="&amp;AD$10&amp;AD20</f>
        <v>='P:\396 AAHPA\11539601 State Port &amp; Harbor Benefits\IMPLAN Multipliers\[Bethel 2013 Output Multipliers.xls]Output Multipliers'!$F$503</v>
      </c>
      <c r="AE36" s="0" t="str">
        <f aca="false">"="&amp;AE$10&amp;AE20</f>
        <v>='P:\396 AAHPA\11539601 State Port &amp; Harbor Benefits\IMPLAN Multipliers\[Bethel 2013 Employment Multipliers.xls]Employment Multipliers'!$F$503</v>
      </c>
      <c r="AF36" s="0" t="str">
        <f aca="false">"="&amp;AF$10&amp;AF20</f>
        <v>='P:\396 AAHPA\11539601 State Port &amp; Harbor Benefits\IMPLAN Multipliers\[Bethel 2013 Total Value Added Multipliers.xls]Total Value Added Multipliers'!$F$503</v>
      </c>
      <c r="AG36" s="0" t="str">
        <f aca="false">"="&amp;AG$10&amp;AG20</f>
        <v>='P:\396 AAHPA\11539601 State Port &amp; Harbor Benefits\IMPLAN Multipliers\[Bethel 2013 Labor Income Multipliers.xls]Labor Income Multipliers'!$F$503</v>
      </c>
      <c r="AH36" s="0" t="str">
        <f aca="false">"="&amp;AH$10&amp;AH20</f>
        <v>='P:\396 AAHPA\11539601 State Port &amp; Harbor Benefits\IMPLAN Multipliers\[Bethel 2013 Tax on Production and Imports Multipliers.xls]Tax on Production and Imports M'!$F$503</v>
      </c>
      <c r="AI36" s="0" t="str">
        <f aca="false">"="&amp;AI$10&amp;AI20</f>
        <v>='P:\396 AAHPA\11539601 State Port &amp; Harbor Benefits\IMPLAN Multipliers\[Bethel 2013 Employment Multipliers.xls]Employment Multipliers'!$H$503</v>
      </c>
      <c r="AJ36" s="0" t="str">
        <f aca="false">"="&amp;AJ$10&amp;AJ20</f>
        <v>='P:\396 AAHPA\11539601 State Port &amp; Harbor Benefits\IMPLAN Multipliers\[Bethel 2013 Total Value Added Multipliers.xls]Total Value Added Multipliers'!$H$503</v>
      </c>
      <c r="AK36" s="0" t="str">
        <f aca="false">"="&amp;AK$10&amp;AK20</f>
        <v>='P:\396 AAHPA\11539601 State Port &amp; Harbor Benefits\IMPLAN Multipliers\[Bethel 2013 Labor Income Multipliers.xls]Labor Income Multipliers'!$H$503</v>
      </c>
      <c r="AL36" s="0" t="str">
        <f aca="false">"="&amp;AL$10&amp;AL20</f>
        <v>='P:\396 AAHPA\11539601 State Port &amp; Harbor Benefits\IMPLAN Multipliers\[Bethel 2013 Tax on Production and Imports Multipliers.xls]Tax on Production and Imports M'!$H$503</v>
      </c>
      <c r="AM36" s="0" t="str">
        <f aca="false">"="&amp;AM$10&amp;AM20</f>
        <v>='P:\396 AAHPA\11539601 State Port &amp; Harbor Benefits\IMPLAN Multipliers\[BBB 2013 Output Multipliers.xls]Output Multipliers'!$F$503</v>
      </c>
      <c r="AN36" s="0" t="str">
        <f aca="false">"="&amp;AN$10&amp;AN20</f>
        <v>='P:\396 AAHPA\11539601 State Port &amp; Harbor Benefits\IMPLAN Multipliers\[BBB 2013 Employment Multipliers.xls]Employment Multipliers'!$F$503</v>
      </c>
      <c r="AO36" s="0" t="str">
        <f aca="false">"="&amp;AO$10&amp;AO20</f>
        <v>='P:\396 AAHPA\11539601 State Port &amp; Harbor Benefits\IMPLAN Multipliers\[BBB 2013 Total Value Added Multipliers.xls]Total Value Added Multipliers'!$F$503</v>
      </c>
      <c r="AP36" s="0" t="str">
        <f aca="false">"="&amp;AP$10&amp;AP20</f>
        <v>='P:\396 AAHPA\11539601 State Port &amp; Harbor Benefits\IMPLAN Multipliers\[BBB 2013 Labor Income Multipliers.xls]Labor Income Multipliers'!$F$503</v>
      </c>
      <c r="AQ36" s="0" t="str">
        <f aca="false">"="&amp;AQ$10&amp;AQ20</f>
        <v>='P:\396 AAHPA\11539601 State Port &amp; Harbor Benefits\IMPLAN Multipliers\[BBB 2013 Tax on Production and Imports Multipliers.xls]Tax on Production and Imports M'!$F$503</v>
      </c>
      <c r="AR36" s="0" t="str">
        <f aca="false">"="&amp;AR$10&amp;AR20</f>
        <v>='P:\396 AAHPA\11539601 State Port &amp; Harbor Benefits\IMPLAN Multipliers\[BBB 2013 Employment Multipliers.xls]Employment Multipliers'!$H$503</v>
      </c>
      <c r="AS36" s="0" t="str">
        <f aca="false">"="&amp;AS$10&amp;AS20</f>
        <v>='P:\396 AAHPA\11539601 State Port &amp; Harbor Benefits\IMPLAN Multipliers\[BBB 2013 Total Value Added Multipliers.xls]Total Value Added Multipliers'!$H$503</v>
      </c>
      <c r="AT36" s="0" t="str">
        <f aca="false">"="&amp;AT$10&amp;AT20</f>
        <v>='P:\396 AAHPA\11539601 State Port &amp; Harbor Benefits\IMPLAN Multipliers\[BBB 2013 Labor Income Multipliers.xls]Labor Income Multipliers'!$H$503</v>
      </c>
      <c r="AU36" s="0" t="str">
        <f aca="false">"="&amp;AU$10&amp;AU20</f>
        <v>='P:\396 AAHPA\11539601 State Port &amp; Harbor Benefits\IMPLAN Multipliers\[BBB 2013 Tax on Production and Imports Multipliers.xls]Tax on Production and Imports M'!$H$503</v>
      </c>
      <c r="AV36" s="0" t="str">
        <f aca="false">"="&amp;AV$10&amp;AV20</f>
        <v>='P:\396 AAHPA\11539601 State Port &amp; Harbor Benefits\IMPLAN Multipliers\[Denali 2013 Output Multipliers.xls]Output Multipliers'!$F$503</v>
      </c>
      <c r="AW36" s="0" t="str">
        <f aca="false">"="&amp;AW$10&amp;AW20</f>
        <v>='P:\396 AAHPA\11539601 State Port &amp; Harbor Benefits\IMPLAN Multipliers\[Denali 2013 Employment Multipliers.xls]Employment Multipliers'!$F$503</v>
      </c>
      <c r="AX36" s="0" t="str">
        <f aca="false">"="&amp;AX$10&amp;AX20</f>
        <v>='P:\396 AAHPA\11539601 State Port &amp; Harbor Benefits\IMPLAN Multipliers\[Denali 2013 Total Value Added Multipliers.xls]Total Value Added Multipliers'!$F$503</v>
      </c>
      <c r="AY36" s="0" t="str">
        <f aca="false">"="&amp;AY$10&amp;AY20</f>
        <v>='P:\396 AAHPA\11539601 State Port &amp; Harbor Benefits\IMPLAN Multipliers\[Denali 2013 Labor Income Multipliers.xls]Labor Income Multipliers'!$F$503</v>
      </c>
      <c r="AZ36" s="0" t="str">
        <f aca="false">"="&amp;AZ$10&amp;AZ20</f>
        <v>='P:\396 AAHPA\11539601 State Port &amp; Harbor Benefits\IMPLAN Multipliers\[Denali 2013 Tax on Production and Imports Multipliers.xls]Tax on Production and Imports M'!$F$503</v>
      </c>
      <c r="BA36" s="0" t="str">
        <f aca="false">"="&amp;BA$10&amp;BA20</f>
        <v>='P:\396 AAHPA\11539601 State Port &amp; Harbor Benefits\IMPLAN Multipliers\[Denali 2013 Employment Multipliers.xls]Employment Multipliers'!$H$503</v>
      </c>
      <c r="BB36" s="0" t="str">
        <f aca="false">"="&amp;BB$10&amp;BB20</f>
        <v>='P:\396 AAHPA\11539601 State Port &amp; Harbor Benefits\IMPLAN Multipliers\[Denali 2013 Total Value Added Multipliers.xls]Total Value Added Multipliers'!$H$503</v>
      </c>
      <c r="BC36" s="0" t="str">
        <f aca="false">"="&amp;BC$10&amp;BC20</f>
        <v>='P:\396 AAHPA\11539601 State Port &amp; Harbor Benefits\IMPLAN Multipliers\[Denali 2013 Labor Income Multipliers.xls]Labor Income Multipliers'!$H$503</v>
      </c>
      <c r="BD36" s="0" t="str">
        <f aca="false">"="&amp;BD$10&amp;BD20</f>
        <v>='P:\396 AAHPA\11539601 State Port &amp; Harbor Benefits\IMPLAN Multipliers\[Denali 2013 Tax on Production and Imports Multipliers.xls]Tax on Production and Imports M'!$H$503</v>
      </c>
      <c r="BE36" s="0" t="str">
        <f aca="false">"="&amp;BE$10&amp;BE20</f>
        <v>='P:\396 AAHPA\11539601 State Port &amp; Harbor Benefits\IMPLAN Multipliers\[Dillingham 2013 Output Multipliers.xls]Output Multipliers'!$F$503</v>
      </c>
      <c r="BF36" s="0" t="str">
        <f aca="false">"="&amp;BF$10&amp;BF20</f>
        <v>='P:\396 AAHPA\11539601 State Port &amp; Harbor Benefits\IMPLAN Multipliers\[Dillingham 2013 Employment Multipliers.xls]Employment Multipliers'!$F$503</v>
      </c>
      <c r="BG36" s="0" t="str">
        <f aca="false">"="&amp;BG$10&amp;BG20</f>
        <v>='P:\396 AAHPA\11539601 State Port &amp; Harbor Benefits\IMPLAN Multipliers\[Dillingham 2013 Total Value Added Multipliers.xls]Total Value Added Multipliers'!$F$503</v>
      </c>
      <c r="BH36" s="0" t="str">
        <f aca="false">"="&amp;BH$10&amp;BH20</f>
        <v>='P:\396 AAHPA\11539601 State Port &amp; Harbor Benefits\IMPLAN Multipliers\[Dillingham 2013 Labor Income Multipliers.xls]Labor Income Multipliers'!$F$503</v>
      </c>
      <c r="BI36" s="0" t="str">
        <f aca="false">"="&amp;BI$10&amp;BI20</f>
        <v>='P:\396 AAHPA\11539601 State Port &amp; Harbor Benefits\IMPLAN Multipliers\[Dillingham 2013 Tax on Production and Imports Multipliers.xls]Tax on Production and Imports M'!$F$503</v>
      </c>
      <c r="BJ36" s="0" t="str">
        <f aca="false">"="&amp;BJ$10&amp;BJ20</f>
        <v>='P:\396 AAHPA\11539601 State Port &amp; Harbor Benefits\IMPLAN Multipliers\[Dillingham 2013 Employment Multipliers.xls]Employment Multipliers'!$H$503</v>
      </c>
      <c r="BK36" s="0" t="str">
        <f aca="false">"="&amp;BK$10&amp;BK20</f>
        <v>='P:\396 AAHPA\11539601 State Port &amp; Harbor Benefits\IMPLAN Multipliers\[Dillingham 2013 Total Value Added Multipliers.xls]Total Value Added Multipliers'!$H$503</v>
      </c>
      <c r="BL36" s="0" t="str">
        <f aca="false">"="&amp;BL$10&amp;BL20</f>
        <v>='P:\396 AAHPA\11539601 State Port &amp; Harbor Benefits\IMPLAN Multipliers\[Dillingham 2013 Labor Income Multipliers.xls]Labor Income Multipliers'!$H$503</v>
      </c>
      <c r="BM36" s="0" t="str">
        <f aca="false">"="&amp;BM$10&amp;BM20</f>
        <v>='P:\396 AAHPA\11539601 State Port &amp; Harbor Benefits\IMPLAN Multipliers\[Dillingham 2013 Tax on Production and Imports Multipliers.xls]Tax on Production and Imports M'!$H$503</v>
      </c>
      <c r="BN36" s="0" t="str">
        <f aca="false">"="&amp;BN$10&amp;BN20</f>
        <v>='P:\396 AAHPA\11539601 State Port &amp; Harbor Benefits\IMPLAN Multipliers\[FNSB 2013 Output Multipliers.xls]Output Multipliers'!$F$503</v>
      </c>
      <c r="BO36" s="0" t="str">
        <f aca="false">"="&amp;BO$10&amp;BO20</f>
        <v>='P:\396 AAHPA\11539601 State Port &amp; Harbor Benefits\IMPLAN Multipliers\[FNSB 2013 Employment Multipliers.xls]Employment Multipliers'!$F$503</v>
      </c>
      <c r="BP36" s="0" t="str">
        <f aca="false">"="&amp;BP$10&amp;BP20</f>
        <v>='P:\396 AAHPA\11539601 State Port &amp; Harbor Benefits\IMPLAN Multipliers\[FNSB 2013 Total Value Added Multipliers.xls]Total Value Added Multipliers'!$F$503</v>
      </c>
      <c r="BQ36" s="0" t="str">
        <f aca="false">"="&amp;BQ$10&amp;BQ20</f>
        <v>='P:\396 AAHPA\11539601 State Port &amp; Harbor Benefits\IMPLAN Multipliers\[FNSB 2013 Labor Income Multipliers.xls]Labor Income Multipliers'!$F$503</v>
      </c>
      <c r="BR36" s="0" t="str">
        <f aca="false">"="&amp;BR$10&amp;BR20</f>
        <v>='P:\396 AAHPA\11539601 State Port &amp; Harbor Benefits\IMPLAN Multipliers\[FNSB 2013 Tax on Production and Imports Multipliers.xls]Tax on Production and Imports M'!$F$503</v>
      </c>
      <c r="BS36" s="0" t="str">
        <f aca="false">"="&amp;BS$10&amp;BS20</f>
        <v>='P:\396 AAHPA\11539601 State Port &amp; Harbor Benefits\IMPLAN Multipliers\[FNSB 2013 Employment Multipliers.xls]Employment Multipliers'!$H$503</v>
      </c>
      <c r="BT36" s="0" t="str">
        <f aca="false">"="&amp;BT$10&amp;BT20</f>
        <v>='P:\396 AAHPA\11539601 State Port &amp; Harbor Benefits\IMPLAN Multipliers\[FNSB 2013 Total Value Added Multipliers.xls]Total Value Added Multipliers'!$H$503</v>
      </c>
      <c r="BU36" s="0" t="str">
        <f aca="false">"="&amp;BU$10&amp;BU20</f>
        <v>='P:\396 AAHPA\11539601 State Port &amp; Harbor Benefits\IMPLAN Multipliers\[FNSB 2013 Labor Income Multipliers.xls]Labor Income Multipliers'!$H$503</v>
      </c>
      <c r="BV36" s="0" t="str">
        <f aca="false">"="&amp;BV$10&amp;BV20</f>
        <v>='P:\396 AAHPA\11539601 State Port &amp; Harbor Benefits\IMPLAN Multipliers\[FNSB 2013 Tax on Production and Imports Multipliers.xls]Tax on Production and Imports M'!$H$503</v>
      </c>
      <c r="BW36" s="0" t="str">
        <f aca="false">"="&amp;BW$10&amp;BW20</f>
        <v>='P:\396 AAHPA\11539601 State Port &amp; Harbor Benefits\IMPLAN Multipliers\[Haines 2013 Output Multipliers.xls]Output Multipliers'!$F$503</v>
      </c>
      <c r="BX36" s="0" t="str">
        <f aca="false">"="&amp;BX$10&amp;BX20</f>
        <v>='P:\396 AAHPA\11539601 State Port &amp; Harbor Benefits\IMPLAN Multipliers\[Haines 2013 Employment Multipliers.xls]Employment Multipliers'!$F$503</v>
      </c>
      <c r="BY36" s="0" t="str">
        <f aca="false">"="&amp;BY$10&amp;BY20</f>
        <v>='P:\396 AAHPA\11539601 State Port &amp; Harbor Benefits\IMPLAN Multipliers\[Haines 2013 Total Value Added Multipliers.xls]Total Value Added Multipliers'!$F$503</v>
      </c>
      <c r="BZ36" s="0" t="str">
        <f aca="false">"="&amp;BZ$10&amp;BZ20</f>
        <v>='P:\396 AAHPA\11539601 State Port &amp; Harbor Benefits\IMPLAN Multipliers\[Haines 2013 Labor Income Multipliers.xls]Labor Income Multipliers'!$F$503</v>
      </c>
      <c r="CA36" s="0" t="str">
        <f aca="false">"="&amp;CA$10&amp;CA20</f>
        <v>='P:\396 AAHPA\11539601 State Port &amp; Harbor Benefits\IMPLAN Multipliers\[Haines 2013 Tax on Production and Imports Multipliers.xls]Tax on Production and Imports M'!$F$503</v>
      </c>
      <c r="CB36" s="0" t="str">
        <f aca="false">"="&amp;CB$10&amp;CB20</f>
        <v>='P:\396 AAHPA\11539601 State Port &amp; Harbor Benefits\IMPLAN Multipliers\[Haines 2013 Employment Multipliers.xls]Employment Multipliers'!$H$503</v>
      </c>
      <c r="CC36" s="0" t="str">
        <f aca="false">"="&amp;CC$10&amp;CC20</f>
        <v>='P:\396 AAHPA\11539601 State Port &amp; Harbor Benefits\IMPLAN Multipliers\[Haines 2013 Total Value Added Multipliers.xls]Total Value Added Multipliers'!$H$503</v>
      </c>
      <c r="CD36" s="0" t="str">
        <f aca="false">"="&amp;CD$10&amp;CD20</f>
        <v>='P:\396 AAHPA\11539601 State Port &amp; Harbor Benefits\IMPLAN Multipliers\[Haines 2013 Labor Income Multipliers.xls]Labor Income Multipliers'!$H$503</v>
      </c>
      <c r="CE36" s="0" t="str">
        <f aca="false">"="&amp;CE$10&amp;CE20</f>
        <v>='P:\396 AAHPA\11539601 State Port &amp; Harbor Benefits\IMPLAN Multipliers\[Haines 2013 Tax on Production and Imports Multipliers.xls]Tax on Production and Imports M'!$H$503</v>
      </c>
      <c r="CF36" s="0" t="str">
        <f aca="false">"="&amp;CF$10&amp;CF20</f>
        <v>='P:\396 AAHPA\11539601 State Port &amp; Harbor Benefits\IMPLAN Multipliers\[Hoonah Angoon 2013 Output Multipliers.xls]Output Multipliers'!$F$503</v>
      </c>
      <c r="CG36" s="0" t="str">
        <f aca="false">"="&amp;CG$10&amp;CG20</f>
        <v>='P:\396 AAHPA\11539601 State Port &amp; Harbor Benefits\IMPLAN Multipliers\[Hoonah Angoon 2013 Employment Multipliers.xls]Employment Multipliers'!$F$503</v>
      </c>
      <c r="CH36" s="0" t="str">
        <f aca="false">"="&amp;CH$10&amp;CH20</f>
        <v>='P:\396 AAHPA\11539601 State Port &amp; Harbor Benefits\IMPLAN Multipliers\[Hoonah Angoon 2013 Total Value Added Multipliers.xls]Total Value Added Multipliers'!$F$503</v>
      </c>
      <c r="CI36" s="0" t="str">
        <f aca="false">"="&amp;CI$10&amp;CI20</f>
        <v>='P:\396 AAHPA\11539601 State Port &amp; Harbor Benefits\IMPLAN Multipliers\[Hoonah Angoon 2013 Labor Income Multipliers.xls]Labor Income Multipliers'!$F$503</v>
      </c>
      <c r="CJ36" s="0" t="str">
        <f aca="false">"="&amp;CJ$10&amp;CJ20</f>
        <v>='P:\396 AAHPA\11539601 State Port &amp; Harbor Benefits\IMPLAN Multipliers\[Hoonah Angoon 2013 Tax on Production and Imports Multipliers.xls]Tax on Production and Imports M'!$F$503</v>
      </c>
      <c r="CK36" s="0" t="str">
        <f aca="false">"="&amp;CK$10&amp;CK20</f>
        <v>='P:\396 AAHPA\11539601 State Port &amp; Harbor Benefits\IMPLAN Multipliers\[Hoonah Angoon 2013 Employment Multipliers.xls]Employment Multipliers'!$H$503</v>
      </c>
      <c r="CL36" s="0" t="str">
        <f aca="false">"="&amp;CL$10&amp;CL20</f>
        <v>='P:\396 AAHPA\11539601 State Port &amp; Harbor Benefits\IMPLAN Multipliers\[Hoonah Angoon 2013 Total Value Added Multipliers.xls]Total Value Added Multipliers'!$H$503</v>
      </c>
      <c r="CM36" s="0" t="str">
        <f aca="false">"="&amp;CM$10&amp;CM20</f>
        <v>='P:\396 AAHPA\11539601 State Port &amp; Harbor Benefits\IMPLAN Multipliers\[Hoonah Angoon 2013 Labor Income Multipliers.xls]Labor Income Multipliers'!$H$503</v>
      </c>
      <c r="CN36" s="0" t="str">
        <f aca="false">"="&amp;CN$10&amp;CN20</f>
        <v>='P:\396 AAHPA\11539601 State Port &amp; Harbor Benefits\IMPLAN Multipliers\[Hoonah Angoon 2013 Tax on Production and Imports Multipliers.xls]Tax on Production and Imports M'!$H$503</v>
      </c>
      <c r="CO36" s="0" t="str">
        <f aca="false">"="&amp;CO$10&amp;CO20</f>
        <v>='P:\396 AAHPA\11539601 State Port &amp; Harbor Benefits\IMPLAN Multipliers\[Juneau 2013 Output Multipliers.xls]Output Multipliers'!$F$503</v>
      </c>
      <c r="CP36" s="0" t="str">
        <f aca="false">"="&amp;CP$10&amp;CP20</f>
        <v>='P:\396 AAHPA\11539601 State Port &amp; Harbor Benefits\IMPLAN Multipliers\[Juneau 2013 Employment Multipliers.xls]Employment Multipliers'!$F$503</v>
      </c>
      <c r="CQ36" s="0" t="str">
        <f aca="false">"="&amp;CQ$10&amp;CQ20</f>
        <v>='P:\396 AAHPA\11539601 State Port &amp; Harbor Benefits\IMPLAN Multipliers\[Juneau 2013 Total Value Added Multipliers.xls]Total Value Added Multipliers'!$F$503</v>
      </c>
      <c r="CR36" s="0" t="str">
        <f aca="false">"="&amp;CR$10&amp;CR20</f>
        <v>='P:\396 AAHPA\11539601 State Port &amp; Harbor Benefits\IMPLAN Multipliers\[Juneau 2013 Labor Income Multipliers.xls]Labor Income Multipliers'!$F$503</v>
      </c>
      <c r="CS36" s="0" t="str">
        <f aca="false">"="&amp;CS$10&amp;CS20</f>
        <v>='P:\396 AAHPA\11539601 State Port &amp; Harbor Benefits\IMPLAN Multipliers\[Juneau 2013 Tax on Production and Imports Multipliers.xls]Tax on Production and Imports M'!$F$503</v>
      </c>
      <c r="CT36" s="0" t="str">
        <f aca="false">"="&amp;CT$10&amp;CT20</f>
        <v>='P:\396 AAHPA\11539601 State Port &amp; Harbor Benefits\IMPLAN Multipliers\[Juneau 2013 Employment Multipliers.xls]Employment Multipliers'!$H$503</v>
      </c>
      <c r="CU36" s="0" t="str">
        <f aca="false">"="&amp;CU$10&amp;CU20</f>
        <v>='P:\396 AAHPA\11539601 State Port &amp; Harbor Benefits\IMPLAN Multipliers\[Juneau 2013 Total Value Added Multipliers.xls]Total Value Added Multipliers'!$H$503</v>
      </c>
      <c r="CV36" s="0" t="str">
        <f aca="false">"="&amp;CV$10&amp;CV20</f>
        <v>='P:\396 AAHPA\11539601 State Port &amp; Harbor Benefits\IMPLAN Multipliers\[Juneau 2013 Labor Income Multipliers.xls]Labor Income Multipliers'!$H$503</v>
      </c>
      <c r="CW36" s="0" t="str">
        <f aca="false">"="&amp;CW$10&amp;CW20</f>
        <v>='P:\396 AAHPA\11539601 State Port &amp; Harbor Benefits\IMPLAN Multipliers\[Juneau 2013 Tax on Production and Imports Multipliers.xls]Tax on Production and Imports M'!$H$503</v>
      </c>
      <c r="CX36" s="0" t="str">
        <f aca="false">"="&amp;CX$10&amp;CX20</f>
        <v>='P:\396 AAHPA\11539601 State Port &amp; Harbor Benefits\IMPLAN Multipliers\[KPB 2013 Output Multipliers.xls]Output Multipliers'!$F$503</v>
      </c>
      <c r="CY36" s="0" t="str">
        <f aca="false">"="&amp;CY$10&amp;CY20</f>
        <v>='P:\396 AAHPA\11539601 State Port &amp; Harbor Benefits\IMPLAN Multipliers\[KPB 2013 Employment Multipliers.xls]Employment Multipliers'!$F$503</v>
      </c>
      <c r="CZ36" s="0" t="str">
        <f aca="false">"="&amp;CZ$10&amp;CZ20</f>
        <v>='P:\396 AAHPA\11539601 State Port &amp; Harbor Benefits\IMPLAN Multipliers\[KPB 2013 Total Value Added Multipliers.xls]Total Value Added Multipliers'!$F$503</v>
      </c>
      <c r="DA36" s="0" t="str">
        <f aca="false">"="&amp;DA$10&amp;DA20</f>
        <v>='P:\396 AAHPA\11539601 State Port &amp; Harbor Benefits\IMPLAN Multipliers\[KPB 2013 Labor Income Multipliers.xls]Labor Income Multipliers'!$F$503</v>
      </c>
      <c r="DB36" s="0" t="str">
        <f aca="false">"="&amp;DB$10&amp;DB20</f>
        <v>='P:\396 AAHPA\11539601 State Port &amp; Harbor Benefits\IMPLAN Multipliers\[KPB 2013 Tax on Production and Imports Multipliers.xls]Tax on Production and Imports M'!$F$503</v>
      </c>
      <c r="DC36" s="0" t="str">
        <f aca="false">"="&amp;DC$10&amp;DC20</f>
        <v>='P:\396 AAHPA\11539601 State Port &amp; Harbor Benefits\IMPLAN Multipliers\[KPB 2013 Employment Multipliers.xls]Employment Multipliers'!$H$503</v>
      </c>
      <c r="DD36" s="0" t="str">
        <f aca="false">"="&amp;DD$10&amp;DD20</f>
        <v>='P:\396 AAHPA\11539601 State Port &amp; Harbor Benefits\IMPLAN Multipliers\[KPB 2013 Total Value Added Multipliers.xls]Total Value Added Multipliers'!$H$503</v>
      </c>
      <c r="DE36" s="0" t="str">
        <f aca="false">"="&amp;DE$10&amp;DE20</f>
        <v>='P:\396 AAHPA\11539601 State Port &amp; Harbor Benefits\IMPLAN Multipliers\[KPB 2013 Labor Income Multipliers.xls]Labor Income Multipliers'!$H$503</v>
      </c>
      <c r="DF36" s="0" t="str">
        <f aca="false">"="&amp;DF$10&amp;DF20</f>
        <v>='P:\396 AAHPA\11539601 State Port &amp; Harbor Benefits\IMPLAN Multipliers\[KPB 2013 Tax on Production and Imports Multipliers.xls]Tax on Production and Imports M'!$H$503</v>
      </c>
      <c r="DG36" s="0" t="str">
        <f aca="false">"="&amp;DG$10&amp;DG20</f>
        <v>='P:\396 AAHPA\11539601 State Port &amp; Harbor Benefits\IMPLAN Multipliers\[Ketchikan 2013 Output Multipliers.xls]Output Multipliers'!$F$503</v>
      </c>
      <c r="DH36" s="0" t="str">
        <f aca="false">"="&amp;DH$10&amp;DH20</f>
        <v>='P:\396 AAHPA\11539601 State Port &amp; Harbor Benefits\IMPLAN Multipliers\[Ketchikan 2013 Employment Multipliers.xls]Employment Multipliers'!$F$503</v>
      </c>
      <c r="DI36" s="0" t="str">
        <f aca="false">"="&amp;DI$10&amp;DI20</f>
        <v>='P:\396 AAHPA\11539601 State Port &amp; Harbor Benefits\IMPLAN Multipliers\[Ketchikan 2013 Total Value Added Multipliers.xls]Total Value Added Multipliers'!$F$503</v>
      </c>
      <c r="DJ36" s="0" t="str">
        <f aca="false">"="&amp;DJ$10&amp;DJ20</f>
        <v>='P:\396 AAHPA\11539601 State Port &amp; Harbor Benefits\IMPLAN Multipliers\[Ketchikan 2013 Labor Income Multipliers.xls]Labor Income Multipliers'!$F$503</v>
      </c>
      <c r="DK36" s="0" t="str">
        <f aca="false">"="&amp;DK$10&amp;DK20</f>
        <v>='P:\396 AAHPA\11539601 State Port &amp; Harbor Benefits\IMPLAN Multipliers\[Ketchikan 2013 Tax on Production and Imports Multipliers.xls]Tax on Production and Imports M'!$F$503</v>
      </c>
      <c r="DL36" s="0" t="str">
        <f aca="false">"="&amp;DL$10&amp;DL20</f>
        <v>='P:\396 AAHPA\11539601 State Port &amp; Harbor Benefits\IMPLAN Multipliers\[Ketchikan 2013 Employment Multipliers.xls]Employment Multipliers'!$H$503</v>
      </c>
      <c r="DM36" s="0" t="str">
        <f aca="false">"="&amp;DM$10&amp;DM20</f>
        <v>='P:\396 AAHPA\11539601 State Port &amp; Harbor Benefits\IMPLAN Multipliers\[Ketchikan 2013 Total Value Added Multipliers.xls]Total Value Added Multipliers'!$H$503</v>
      </c>
      <c r="DN36" s="0" t="str">
        <f aca="false">"="&amp;DN$10&amp;DN20</f>
        <v>='P:\396 AAHPA\11539601 State Port &amp; Harbor Benefits\IMPLAN Multipliers\[Ketchikan 2013 Labor Income Multipliers.xls]Labor Income Multipliers'!$H$503</v>
      </c>
      <c r="DO36" s="0" t="str">
        <f aca="false">"="&amp;DO$10&amp;DO20</f>
        <v>='P:\396 AAHPA\11539601 State Port &amp; Harbor Benefits\IMPLAN Multipliers\[Ketchikan 2013 Tax on Production and Imports Multipliers.xls]Tax on Production and Imports M'!$H$503</v>
      </c>
      <c r="DP36" s="0" t="str">
        <f aca="false">"="&amp;DP$10&amp;DP20</f>
        <v>='P:\396 AAHPA\11539601 State Port &amp; Harbor Benefits\IMPLAN Multipliers\[Kodiak 2013 Output Multipliers.xls]Output Multipliers'!$F$503</v>
      </c>
      <c r="DQ36" s="0" t="str">
        <f aca="false">"="&amp;DQ$10&amp;DQ20</f>
        <v>='P:\396 AAHPA\11539601 State Port &amp; Harbor Benefits\IMPLAN Multipliers\[Kodiak 2013 Employment Multipliers.xls]Employment Multipliers'!$F$503</v>
      </c>
      <c r="DR36" s="0" t="str">
        <f aca="false">"="&amp;DR$10&amp;DR20</f>
        <v>='P:\396 AAHPA\11539601 State Port &amp; Harbor Benefits\IMPLAN Multipliers\[Kodiak 2013 Total Value Added Multipliers.xls]Total Value Added Multipliers'!$F$503</v>
      </c>
      <c r="DS36" s="0" t="str">
        <f aca="false">"="&amp;DS$10&amp;DS20</f>
        <v>='P:\396 AAHPA\11539601 State Port &amp; Harbor Benefits\IMPLAN Multipliers\[Kodiak 2013 Labor Income Multipliers.xls]Labor Income Multipliers'!$F$503</v>
      </c>
      <c r="DT36" s="0" t="str">
        <f aca="false">"="&amp;DT$10&amp;DT20</f>
        <v>='P:\396 AAHPA\11539601 State Port &amp; Harbor Benefits\IMPLAN Multipliers\[Kodiak 2013 Tax on Production and Imports Multipliers.xls]Tax on Production and Imports M'!$F$503</v>
      </c>
      <c r="DU36" s="0" t="str">
        <f aca="false">"="&amp;DU$10&amp;DU20</f>
        <v>='P:\396 AAHPA\11539601 State Port &amp; Harbor Benefits\IMPLAN Multipliers\[Kodiak 2013 Employment Multipliers.xls]Employment Multipliers'!$H$503</v>
      </c>
      <c r="DV36" s="0" t="str">
        <f aca="false">"="&amp;DV$10&amp;DV20</f>
        <v>='P:\396 AAHPA\11539601 State Port &amp; Harbor Benefits\IMPLAN Multipliers\[Kodiak 2013 Total Value Added Multipliers.xls]Total Value Added Multipliers'!$H$503</v>
      </c>
      <c r="DW36" s="0" t="str">
        <f aca="false">"="&amp;DW$10&amp;DW20</f>
        <v>='P:\396 AAHPA\11539601 State Port &amp; Harbor Benefits\IMPLAN Multipliers\[Kodiak 2013 Labor Income Multipliers.xls]Labor Income Multipliers'!$H$503</v>
      </c>
      <c r="DX36" s="0" t="str">
        <f aca="false">"="&amp;DX$10&amp;DX20</f>
        <v>='P:\396 AAHPA\11539601 State Port &amp; Harbor Benefits\IMPLAN Multipliers\[Kodiak 2013 Tax on Production and Imports Multipliers.xls]Tax on Production and Imports M'!$H$503</v>
      </c>
      <c r="DY36" s="0" t="str">
        <f aca="false">"="&amp;DY$10&amp;DY20</f>
        <v>='P:\396 AAHPA\11539601 State Port &amp; Harbor Benefits\IMPLAN Multipliers\[Lake and Pen 2013 Output Multipliers.xls]Output Multipliers'!$F$503</v>
      </c>
      <c r="DZ36" s="0" t="str">
        <f aca="false">"="&amp;DZ$10&amp;DZ20</f>
        <v>='P:\396 AAHPA\11539601 State Port &amp; Harbor Benefits\IMPLAN Multipliers\[Lake and Pen 2013 Employment Multipliers.xls]Employment Multipliers'!$F$503</v>
      </c>
      <c r="EA36" s="0" t="str">
        <f aca="false">"="&amp;EA$10&amp;EA20</f>
        <v>='P:\396 AAHPA\11539601 State Port &amp; Harbor Benefits\IMPLAN Multipliers\[Lake and Pen 2013 Total Value Added Multipliers.xls]Total Value Added Multipliers'!$F$503</v>
      </c>
      <c r="EB36" s="0" t="str">
        <f aca="false">"="&amp;EB$10&amp;EB20</f>
        <v>='P:\396 AAHPA\11539601 State Port &amp; Harbor Benefits\IMPLAN Multipliers\[Lake and Pen 2013 Labor Income Multipliers.xls]Labor Income Multipliers'!$F$503</v>
      </c>
      <c r="EC36" s="0" t="str">
        <f aca="false">"="&amp;EC$10&amp;EC20</f>
        <v>='P:\396 AAHPA\11539601 State Port &amp; Harbor Benefits\IMPLAN Multipliers\[Lake and Pen 2013 Tax on Production and Imports Multipliers.xls]Tax on Production and Imports M'!$F$503</v>
      </c>
      <c r="ED36" s="0" t="str">
        <f aca="false">"="&amp;ED$10&amp;ED20</f>
        <v>='P:\396 AAHPA\11539601 State Port &amp; Harbor Benefits\IMPLAN Multipliers\[Lake and Pen 2013 Employment Multipliers.xls]Employment Multipliers'!$H$503</v>
      </c>
      <c r="EE36" s="0" t="str">
        <f aca="false">"="&amp;EE$10&amp;EE20</f>
        <v>='P:\396 AAHPA\11539601 State Port &amp; Harbor Benefits\IMPLAN Multipliers\[Lake and Pen 2013 Total Value Added Multipliers.xls]Total Value Added Multipliers'!$H$503</v>
      </c>
      <c r="EF36" s="0" t="str">
        <f aca="false">"="&amp;EF$10&amp;EF20</f>
        <v>='P:\396 AAHPA\11539601 State Port &amp; Harbor Benefits\IMPLAN Multipliers\[Lake and Pen 2013 Labor Income Multipliers.xls]Labor Income Multipliers'!$H$503</v>
      </c>
      <c r="EG36" s="0" t="str">
        <f aca="false">"="&amp;EG$10&amp;EG20</f>
        <v>='P:\396 AAHPA\11539601 State Port &amp; Harbor Benefits\IMPLAN Multipliers\[Lake and Pen 2013 Tax on Production and Imports Multipliers.xls]Tax on Production and Imports M'!$H$503</v>
      </c>
      <c r="EH36" s="0" t="str">
        <f aca="false">"="&amp;EH$10&amp;EH20</f>
        <v>='P:\396 AAHPA\11539601 State Port &amp; Harbor Benefits\IMPLAN Multipliers\[MSB 2013 Output Multipliers.xls]Output Multipliers'!$F$503</v>
      </c>
      <c r="EI36" s="0" t="str">
        <f aca="false">"="&amp;EI$10&amp;EI20</f>
        <v>='P:\396 AAHPA\11539601 State Port &amp; Harbor Benefits\IMPLAN Multipliers\[MSB 2013 Employment Multipliers.xls]Employment Multipliers'!$F$503</v>
      </c>
      <c r="EJ36" s="0" t="str">
        <f aca="false">"="&amp;EJ$10&amp;EJ20</f>
        <v>='P:\396 AAHPA\11539601 State Port &amp; Harbor Benefits\IMPLAN Multipliers\[MSB 2013 Total Value Added Multipliers.xls]Total Value Added Multipliers'!$F$503</v>
      </c>
      <c r="EK36" s="0" t="str">
        <f aca="false">"="&amp;EK$10&amp;EK20</f>
        <v>='P:\396 AAHPA\11539601 State Port &amp; Harbor Benefits\IMPLAN Multipliers\[MSB 2013 Labor Income Multipliers.xls]Labor Income Multipliers'!$F$503</v>
      </c>
      <c r="EL36" s="0" t="str">
        <f aca="false">"="&amp;EL$10&amp;EL20</f>
        <v>='P:\396 AAHPA\11539601 State Port &amp; Harbor Benefits\IMPLAN Multipliers\[MSB 2013 Tax on Production and Imports Multipliers.xls]Tax on Production and Imports M'!$F$503</v>
      </c>
      <c r="EM36" s="0" t="str">
        <f aca="false">"="&amp;EM$10&amp;EM20</f>
        <v>='P:\396 AAHPA\11539601 State Port &amp; Harbor Benefits\IMPLAN Multipliers\[MSB 2013 Employment Multipliers.xls]Employment Multipliers'!$H$503</v>
      </c>
      <c r="EN36" s="0" t="str">
        <f aca="false">"="&amp;EN$10&amp;EN20</f>
        <v>='P:\396 AAHPA\11539601 State Port &amp; Harbor Benefits\IMPLAN Multipliers\[MSB 2013 Total Value Added Multipliers.xls]Total Value Added Multipliers'!$H$503</v>
      </c>
      <c r="EO36" s="0" t="str">
        <f aca="false">"="&amp;EO$10&amp;EO20</f>
        <v>='P:\396 AAHPA\11539601 State Port &amp; Harbor Benefits\IMPLAN Multipliers\[MSB 2013 Labor Income Multipliers.xls]Labor Income Multipliers'!$H$503</v>
      </c>
      <c r="EP36" s="0" t="str">
        <f aca="false">"="&amp;EP$10&amp;EP20</f>
        <v>='P:\396 AAHPA\11539601 State Port &amp; Harbor Benefits\IMPLAN Multipliers\[MSB 2013 Tax on Production and Imports Multipliers.xls]Tax on Production and Imports M'!$H$503</v>
      </c>
      <c r="EQ36" s="0" t="str">
        <f aca="false">"="&amp;EQ$10&amp;EQ20</f>
        <v>='P:\396 AAHPA\11539601 State Port &amp; Harbor Benefits\IMPLAN Multipliers\[Nome 2013 Output Multipliers.xls]Output Multipliers'!$F$503</v>
      </c>
      <c r="ER36" s="0" t="str">
        <f aca="false">"="&amp;ER$10&amp;ER20</f>
        <v>='P:\396 AAHPA\11539601 State Port &amp; Harbor Benefits\IMPLAN Multipliers\[Nome 2013 Employment Multipliers.xls]Employment Multipliers'!$F$503</v>
      </c>
      <c r="ES36" s="0" t="str">
        <f aca="false">"="&amp;ES$10&amp;ES20</f>
        <v>='P:\396 AAHPA\11539601 State Port &amp; Harbor Benefits\IMPLAN Multipliers\[Nome 2013 Total Value Added Multipliers.xls]Total Value Added Multipliers'!$F$503</v>
      </c>
      <c r="ET36" s="0" t="str">
        <f aca="false">"="&amp;ET$10&amp;ET20</f>
        <v>='P:\396 AAHPA\11539601 State Port &amp; Harbor Benefits\IMPLAN Multipliers\[Nome 2013 Labor Income Multipliers.xls]Labor Income Multipliers'!$F$503</v>
      </c>
      <c r="EU36" s="0" t="str">
        <f aca="false">"="&amp;EU$10&amp;EU20</f>
        <v>='P:\396 AAHPA\11539601 State Port &amp; Harbor Benefits\IMPLAN Multipliers\[Nome 2013 Tax on Production and Imports Multipliers.xls]Tax on Production and Imports M'!$F$503</v>
      </c>
      <c r="EV36" s="0" t="str">
        <f aca="false">"="&amp;EV$10&amp;EV20</f>
        <v>='P:\396 AAHPA\11539601 State Port &amp; Harbor Benefits\IMPLAN Multipliers\[Nome 2013 Employment Multipliers.xls]Employment Multipliers'!$H$503</v>
      </c>
      <c r="EW36" s="0" t="str">
        <f aca="false">"="&amp;EW$10&amp;EW20</f>
        <v>='P:\396 AAHPA\11539601 State Port &amp; Harbor Benefits\IMPLAN Multipliers\[Nome 2013 Total Value Added Multipliers.xls]Total Value Added Multipliers'!$H$503</v>
      </c>
      <c r="EX36" s="0" t="str">
        <f aca="false">"="&amp;EX$10&amp;EX20</f>
        <v>='P:\396 AAHPA\11539601 State Port &amp; Harbor Benefits\IMPLAN Multipliers\[Nome 2013 Labor Income Multipliers.xls]Labor Income Multipliers'!$H$503</v>
      </c>
      <c r="EY36" s="0" t="str">
        <f aca="false">"="&amp;EY$10&amp;EY20</f>
        <v>='P:\396 AAHPA\11539601 State Port &amp; Harbor Benefits\IMPLAN Multipliers\[Nome 2013 Tax on Production and Imports Multipliers.xls]Tax on Production and Imports M'!$H$503</v>
      </c>
      <c r="EZ36" s="0" t="str">
        <f aca="false">"="&amp;EZ$10&amp;EZ20</f>
        <v>='P:\396 AAHPA\11539601 State Port &amp; Harbor Benefits\IMPLAN Multipliers\[NSB 2013 Output Multipliers.xls]Output Multipliers'!$F$503</v>
      </c>
      <c r="FA36" s="0" t="str">
        <f aca="false">"="&amp;FA$10&amp;FA20</f>
        <v>='P:\396 AAHPA\11539601 State Port &amp; Harbor Benefits\IMPLAN Multipliers\[NSB 2013 Employment Multipliers.xls]Employment Multipliers'!$F$503</v>
      </c>
      <c r="FB36" s="0" t="str">
        <f aca="false">"="&amp;FB$10&amp;FB20</f>
        <v>='P:\396 AAHPA\11539601 State Port &amp; Harbor Benefits\IMPLAN Multipliers\[NSB 2013 Total Value Added Multipliers.xls]Total Value Added Multipliers'!$F$503</v>
      </c>
      <c r="FC36" s="0" t="str">
        <f aca="false">"="&amp;FC$10&amp;FC20</f>
        <v>='P:\396 AAHPA\11539601 State Port &amp; Harbor Benefits\IMPLAN Multipliers\[NSB 2013 Labor Income Multipliers.xls]Labor Income Multipliers'!$F$503</v>
      </c>
      <c r="FD36" s="0" t="str">
        <f aca="false">"="&amp;FD$10&amp;FD20</f>
        <v>='P:\396 AAHPA\11539601 State Port &amp; Harbor Benefits\IMPLAN Multipliers\[NSB 2013 Tax on Production and Imports Multipliers.xls]Tax on Production and Imports M'!$F$503</v>
      </c>
      <c r="FE36" s="0" t="str">
        <f aca="false">"="&amp;FE$10&amp;FE20</f>
        <v>='P:\396 AAHPA\11539601 State Port &amp; Harbor Benefits\IMPLAN Multipliers\[NSB 2013 Employment Multipliers.xls]Employment Multipliers'!$H$503</v>
      </c>
      <c r="FF36" s="0" t="str">
        <f aca="false">"="&amp;FF$10&amp;FF20</f>
        <v>='P:\396 AAHPA\11539601 State Port &amp; Harbor Benefits\IMPLAN Multipliers\[NSB 2013 Total Value Added Multipliers.xls]Total Value Added Multipliers'!$H$503</v>
      </c>
      <c r="FG36" s="0" t="str">
        <f aca="false">"="&amp;FG$10&amp;FG20</f>
        <v>='P:\396 AAHPA\11539601 State Port &amp; Harbor Benefits\IMPLAN Multipliers\[NSB 2013 Labor Income Multipliers.xls]Labor Income Multipliers'!$H$503</v>
      </c>
      <c r="FH36" s="0" t="str">
        <f aca="false">"="&amp;FH$10&amp;FH20</f>
        <v>='P:\396 AAHPA\11539601 State Port &amp; Harbor Benefits\IMPLAN Multipliers\[NSB 2013 Tax on Production and Imports Multipliers.xls]Tax on Production and Imports M'!$H$503</v>
      </c>
      <c r="FI36" s="0" t="str">
        <f aca="false">"="&amp;FI$10&amp;FI20</f>
        <v>='P:\396 AAHPA\11539601 State Port &amp; Harbor Benefits\IMPLAN Multipliers\[NWAB 2013 Output Multipliers.xls]Output Multipliers'!$F$503</v>
      </c>
      <c r="FJ36" s="0" t="str">
        <f aca="false">"="&amp;FJ$10&amp;FJ20</f>
        <v>='P:\396 AAHPA\11539601 State Port &amp; Harbor Benefits\IMPLAN Multipliers\[NWAB 2013 Employment Multipliers.xls]Employment Multipliers'!$F$503</v>
      </c>
      <c r="FK36" s="0" t="str">
        <f aca="false">"="&amp;FK$10&amp;FK20</f>
        <v>='P:\396 AAHPA\11539601 State Port &amp; Harbor Benefits\IMPLAN Multipliers\[NWAB 2013 Total Value Added Multipliers.xls]Total Value Added Multipliers'!$F$503</v>
      </c>
      <c r="FL36" s="0" t="str">
        <f aca="false">"="&amp;FL$10&amp;FL20</f>
        <v>='P:\396 AAHPA\11539601 State Port &amp; Harbor Benefits\IMPLAN Multipliers\[NWAB 2013 Labor Income Multipliers.xls]Labor Income Multipliers'!$F$503</v>
      </c>
      <c r="FM36" s="0" t="str">
        <f aca="false">"="&amp;FM$10&amp;FM20</f>
        <v>='P:\396 AAHPA\11539601 State Port &amp; Harbor Benefits\IMPLAN Multipliers\[NWAB 2013 Tax on Production and Imports Multipliers.xls]Tax on Production and Imports M'!$F$503</v>
      </c>
      <c r="FN36" s="0" t="str">
        <f aca="false">"="&amp;FN$10&amp;FN20</f>
        <v>='P:\396 AAHPA\11539601 State Port &amp; Harbor Benefits\IMPLAN Multipliers\[NWAB 2013 Employment Multipliers.xls]Employment Multipliers'!$H$503</v>
      </c>
      <c r="FO36" s="0" t="str">
        <f aca="false">"="&amp;FO$10&amp;FO20</f>
        <v>='P:\396 AAHPA\11539601 State Port &amp; Harbor Benefits\IMPLAN Multipliers\[NWAB 2013 Total Value Added Multipliers.xls]Total Value Added Multipliers'!$H$503</v>
      </c>
      <c r="FP36" s="0" t="str">
        <f aca="false">"="&amp;FP$10&amp;FP20</f>
        <v>='P:\396 AAHPA\11539601 State Port &amp; Harbor Benefits\IMPLAN Multipliers\[NWAB 2013 Labor Income Multipliers.xls]Labor Income Multipliers'!$H$503</v>
      </c>
      <c r="FQ36" s="0" t="str">
        <f aca="false">"="&amp;FQ$10&amp;FQ20</f>
        <v>='P:\396 AAHPA\11539601 State Port &amp; Harbor Benefits\IMPLAN Multipliers\[NWAB 2013 Tax on Production and Imports Multipliers.xls]Tax on Production and Imports M'!$H$503</v>
      </c>
      <c r="FR36" s="0" t="str">
        <f aca="false">"="&amp;FR$10&amp;FR20</f>
        <v>='P:\396 AAHPA\11539601 State Port &amp; Harbor Benefits\IMPLAN Multipliers\[Petersburg 2013 Output Multipliers.xls]Output Multipliers'!$F$503</v>
      </c>
      <c r="FS36" s="0" t="str">
        <f aca="false">"="&amp;FS$10&amp;FS20</f>
        <v>='P:\396 AAHPA\11539601 State Port &amp; Harbor Benefits\IMPLAN Multipliers\[Petersburg 2013 Employment Multipliers.xls]Employment Multipliers'!$F$503</v>
      </c>
      <c r="FT36" s="0" t="str">
        <f aca="false">"="&amp;FT$10&amp;FT20</f>
        <v>='P:\396 AAHPA\11539601 State Port &amp; Harbor Benefits\IMPLAN Multipliers\[Petersburg 2013 Total Value Added Multipliers.xls]Total Value Added Multipliers'!$F$503</v>
      </c>
      <c r="FU36" s="0" t="str">
        <f aca="false">"="&amp;FU$10&amp;FU20</f>
        <v>='P:\396 AAHPA\11539601 State Port &amp; Harbor Benefits\IMPLAN Multipliers\[Petersburg 2013 Labor Income Multipliers.xls]Labor Income Multipliers'!$F$503</v>
      </c>
      <c r="FV36" s="0" t="str">
        <f aca="false">"="&amp;FV$10&amp;FV20</f>
        <v>='P:\396 AAHPA\11539601 State Port &amp; Harbor Benefits\IMPLAN Multipliers\[Petersburg 2013 Tax on Production and Imports Multipliers.xls]Tax on Production and Imports M'!$F$503</v>
      </c>
      <c r="FW36" s="0" t="str">
        <f aca="false">"="&amp;FW$10&amp;FW20</f>
        <v>='P:\396 AAHPA\11539601 State Port &amp; Harbor Benefits\IMPLAN Multipliers\[Petersburg 2013 Employment Multipliers.xls]Employment Multipliers'!$H$503</v>
      </c>
      <c r="FX36" s="0" t="str">
        <f aca="false">"="&amp;FX$10&amp;FX20</f>
        <v>='P:\396 AAHPA\11539601 State Port &amp; Harbor Benefits\IMPLAN Multipliers\[Petersburg 2013 Total Value Added Multipliers.xls]Total Value Added Multipliers'!$H$503</v>
      </c>
      <c r="FY36" s="0" t="str">
        <f aca="false">"="&amp;FY$10&amp;FY20</f>
        <v>='P:\396 AAHPA\11539601 State Port &amp; Harbor Benefits\IMPLAN Multipliers\[Petersburg 2013 Labor Income Multipliers.xls]Labor Income Multipliers'!$H$503</v>
      </c>
      <c r="FZ36" s="0" t="str">
        <f aca="false">"="&amp;FZ$10&amp;FZ20</f>
        <v>='P:\396 AAHPA\11539601 State Port &amp; Harbor Benefits\IMPLAN Multipliers\[Petersburg 2013 Tax on Production and Imports Multipliers.xls]Tax on Production and Imports M'!$H$503</v>
      </c>
      <c r="GA36" s="0" t="str">
        <f aca="false">"="&amp;GA$10&amp;GA20</f>
        <v>='P:\396 AAHPA\11539601 State Port &amp; Harbor Benefits\IMPLAN Multipliers\[POW Hyder 2013 Output Multipliers.xls]Output Multipliers'!$F$503</v>
      </c>
      <c r="GB36" s="0" t="str">
        <f aca="false">"="&amp;GB$10&amp;GB20</f>
        <v>='P:\396 AAHPA\11539601 State Port &amp; Harbor Benefits\IMPLAN Multipliers\[POW Hyder 2013 Employment Multipliers.xls]Employment Multipliers'!$F$503</v>
      </c>
      <c r="GC36" s="0" t="str">
        <f aca="false">"="&amp;GC$10&amp;GC20</f>
        <v>='P:\396 AAHPA\11539601 State Port &amp; Harbor Benefits\IMPLAN Multipliers\[POW Hyder 2013 Total Value Added Multipliers.xls]Total Value Added Multipliers'!$F$503</v>
      </c>
      <c r="GD36" s="0" t="str">
        <f aca="false">"="&amp;GD$10&amp;GD20</f>
        <v>='P:\396 AAHPA\11539601 State Port &amp; Harbor Benefits\IMPLAN Multipliers\[POW Hyder 2013 Labor Income Multipliers.xls]Labor Income Multipliers'!$F$503</v>
      </c>
      <c r="GE36" s="0" t="str">
        <f aca="false">"="&amp;GE$10&amp;GE20</f>
        <v>='P:\396 AAHPA\11539601 State Port &amp; Harbor Benefits\IMPLAN Multipliers\[POW Hyder 2013 Tax on Production and Imports Multipliers.xls]Tax on Production and Imports M'!$F$503</v>
      </c>
      <c r="GF36" s="0" t="str">
        <f aca="false">"="&amp;GF$10&amp;GF20</f>
        <v>='P:\396 AAHPA\11539601 State Port &amp; Harbor Benefits\IMPLAN Multipliers\[POW Hyder 2013 Employment Multipliers.xls]Employment Multipliers'!$H$503</v>
      </c>
      <c r="GG36" s="0" t="str">
        <f aca="false">"="&amp;GG$10&amp;GG20</f>
        <v>='P:\396 AAHPA\11539601 State Port &amp; Harbor Benefits\IMPLAN Multipliers\[POW Hyder 2013 Total Value Added Multipliers.xls]Total Value Added Multipliers'!$H$503</v>
      </c>
      <c r="GH36" s="0" t="str">
        <f aca="false">"="&amp;GH$10&amp;GH20</f>
        <v>='P:\396 AAHPA\11539601 State Port &amp; Harbor Benefits\IMPLAN Multipliers\[POW Hyder 2013 Labor Income Multipliers.xls]Labor Income Multipliers'!$H$503</v>
      </c>
      <c r="GI36" s="0" t="str">
        <f aca="false">"="&amp;GI$10&amp;GI20</f>
        <v>='P:\396 AAHPA\11539601 State Port &amp; Harbor Benefits\IMPLAN Multipliers\[POW Hyder 2013 Tax on Production and Imports Multipliers.xls]Tax on Production and Imports M'!$H$503</v>
      </c>
      <c r="GJ36" s="0" t="str">
        <f aca="false">"="&amp;GJ$10&amp;GJ20</f>
        <v>='P:\396 AAHPA\11539601 State Port &amp; Harbor Benefits\IMPLAN Multipliers\[Sitka 2013 Output Multipliers.xls]Output Multipliers'!$F$503</v>
      </c>
      <c r="GK36" s="0" t="str">
        <f aca="false">"="&amp;GK$10&amp;GK20</f>
        <v>='P:\396 AAHPA\11539601 State Port &amp; Harbor Benefits\IMPLAN Multipliers\[Sitka 2013 Employment Multipliers.xls]Employment Multipliers'!$F$503</v>
      </c>
      <c r="GL36" s="0" t="str">
        <f aca="false">"="&amp;GL$10&amp;GL20</f>
        <v>='P:\396 AAHPA\11539601 State Port &amp; Harbor Benefits\IMPLAN Multipliers\[Sitka 2013 Total Value Added Multipliers.xls]Total Value Added Multipliers'!$F$503</v>
      </c>
      <c r="GM36" s="0" t="str">
        <f aca="false">"="&amp;GM$10&amp;GM20</f>
        <v>='P:\396 AAHPA\11539601 State Port &amp; Harbor Benefits\IMPLAN Multipliers\[Sitka 2013 Labor Income Multipliers.xls]Labor Income Multipliers'!$F$503</v>
      </c>
      <c r="GN36" s="0" t="str">
        <f aca="false">"="&amp;GN$10&amp;GN20</f>
        <v>='P:\396 AAHPA\11539601 State Port &amp; Harbor Benefits\IMPLAN Multipliers\[Sitka 2013 Tax on Production and Imports Multipliers.xls]Tax on Production and Imports M'!$F$503</v>
      </c>
      <c r="GO36" s="0" t="str">
        <f aca="false">"="&amp;GO$10&amp;GO20</f>
        <v>='P:\396 AAHPA\11539601 State Port &amp; Harbor Benefits\IMPLAN Multipliers\[Sitka 2013 Employment Multipliers.xls]Employment Multipliers'!$H$503</v>
      </c>
      <c r="GP36" s="0" t="str">
        <f aca="false">"="&amp;GP$10&amp;GP20</f>
        <v>='P:\396 AAHPA\11539601 State Port &amp; Harbor Benefits\IMPLAN Multipliers\[Sitka 2013 Total Value Added Multipliers.xls]Total Value Added Multipliers'!$H$503</v>
      </c>
      <c r="GQ36" s="0" t="str">
        <f aca="false">"="&amp;GQ$10&amp;GQ20</f>
        <v>='P:\396 AAHPA\11539601 State Port &amp; Harbor Benefits\IMPLAN Multipliers\[Sitka 2013 Labor Income Multipliers.xls]Labor Income Multipliers'!$H$503</v>
      </c>
      <c r="GR36" s="0" t="str">
        <f aca="false">"="&amp;GR$10&amp;GR20</f>
        <v>='P:\396 AAHPA\11539601 State Port &amp; Harbor Benefits\IMPLAN Multipliers\[Sitka 2013 Tax on Production and Imports Multipliers.xls]Tax on Production and Imports M'!$H$503</v>
      </c>
      <c r="GS36" s="0" t="str">
        <f aca="false">"="&amp;GS$10&amp;GS20</f>
        <v>='P:\396 AAHPA\11539601 State Port &amp; Harbor Benefits\IMPLAN Multipliers\[Skagway 2013 Output Multipliers.xls]Output Multipliers'!$F$503</v>
      </c>
      <c r="GT36" s="0" t="str">
        <f aca="false">"="&amp;GT$10&amp;GT20</f>
        <v>='P:\396 AAHPA\11539601 State Port &amp; Harbor Benefits\IMPLAN Multipliers\[Skagway 2013 Employment Multipliers.xls]Employment Multipliers'!$F$503</v>
      </c>
      <c r="GU36" s="0" t="str">
        <f aca="false">"="&amp;GU$10&amp;GU20</f>
        <v>='P:\396 AAHPA\11539601 State Port &amp; Harbor Benefits\IMPLAN Multipliers\[Skagway 2013 Total Value Added Multipliers.xls]Total Value Added Multipliers'!$F$503</v>
      </c>
      <c r="GV36" s="0" t="str">
        <f aca="false">"="&amp;GV$10&amp;GV20</f>
        <v>='P:\396 AAHPA\11539601 State Port &amp; Harbor Benefits\IMPLAN Multipliers\[Skagway 2013 Labor Income Multipliers.xls]Labor Income Multipliers'!$F$503</v>
      </c>
      <c r="GW36" s="0" t="str">
        <f aca="false">"="&amp;GW$10&amp;GW20</f>
        <v>='P:\396 AAHPA\11539601 State Port &amp; Harbor Benefits\IMPLAN Multipliers\[Skagway 2013 Tax on Production and Imports Multipliers.xls]Tax on Production and Imports M'!$F$503</v>
      </c>
      <c r="GX36" s="0" t="str">
        <f aca="false">"="&amp;GX$10&amp;GX20</f>
        <v>='P:\396 AAHPA\11539601 State Port &amp; Harbor Benefits\IMPLAN Multipliers\[Skagway 2013 Employment Multipliers.xls]Employment Multipliers'!$H$503</v>
      </c>
      <c r="GY36" s="0" t="str">
        <f aca="false">"="&amp;GY$10&amp;GY20</f>
        <v>='P:\396 AAHPA\11539601 State Port &amp; Harbor Benefits\IMPLAN Multipliers\[Skagway 2013 Total Value Added Multipliers.xls]Total Value Added Multipliers'!$H$503</v>
      </c>
      <c r="GZ36" s="0" t="str">
        <f aca="false">"="&amp;GZ$10&amp;GZ20</f>
        <v>='P:\396 AAHPA\11539601 State Port &amp; Harbor Benefits\IMPLAN Multipliers\[Skagway 2013 Labor Income Multipliers.xls]Labor Income Multipliers'!$H$503</v>
      </c>
      <c r="HA36" s="0" t="str">
        <f aca="false">"="&amp;HA$10&amp;HA20</f>
        <v>='P:\396 AAHPA\11539601 State Port &amp; Harbor Benefits\IMPLAN Multipliers\[Skagway 2013 Tax on Production and Imports Multipliers.xls]Tax on Production and Imports M'!$H$503</v>
      </c>
      <c r="HB36" s="0" t="str">
        <f aca="false">"="&amp;HB$10&amp;HB20</f>
        <v>='P:\396 AAHPA\11539601 State Port &amp; Harbor Benefits\IMPLAN Multipliers\[SE Fairbanks 2013 Output Multipliers.xls]Output Multipliers'!$F$503</v>
      </c>
      <c r="HC36" s="0" t="str">
        <f aca="false">"="&amp;HC$10&amp;HC20</f>
        <v>='P:\396 AAHPA\11539601 State Port &amp; Harbor Benefits\IMPLAN Multipliers\[SE Fairbanks 2013 Employment Multipliers.xls]Employment Multipliers'!$F$503</v>
      </c>
      <c r="HD36" s="0" t="str">
        <f aca="false">"="&amp;HD$10&amp;HD20</f>
        <v>='P:\396 AAHPA\11539601 State Port &amp; Harbor Benefits\IMPLAN Multipliers\[SE Fairbanks 2013 Total Value Added Multipliers.xls]Total Value Added Multipliers'!$F$503</v>
      </c>
      <c r="HE36" s="0" t="str">
        <f aca="false">"="&amp;HE$10&amp;HE20</f>
        <v>='P:\396 AAHPA\11539601 State Port &amp; Harbor Benefits\IMPLAN Multipliers\[SE Fairbanks 2013 Labor Income Multipliers.xls]Labor Income Multipliers'!$F$503</v>
      </c>
      <c r="HF36" s="0" t="str">
        <f aca="false">"="&amp;HF$10&amp;HF20</f>
        <v>='P:\396 AAHPA\11539601 State Port &amp; Harbor Benefits\IMPLAN Multipliers\[SE Fairbanks 2013 Tax on Production and Imports Multipliers.xls]Tax on Production and Imports M'!$F$503</v>
      </c>
      <c r="HG36" s="0" t="str">
        <f aca="false">"="&amp;HG$10&amp;HG20</f>
        <v>='P:\396 AAHPA\11539601 State Port &amp; Harbor Benefits\IMPLAN Multipliers\[SE Fairbanks 2013 Employment Multipliers.xls]Employment Multipliers'!$H$503</v>
      </c>
      <c r="HH36" s="0" t="str">
        <f aca="false">"="&amp;HH$10&amp;HH20</f>
        <v>='P:\396 AAHPA\11539601 State Port &amp; Harbor Benefits\IMPLAN Multipliers\[SE Fairbanks 2013 Total Value Added Multipliers.xls]Total Value Added Multipliers'!$H$503</v>
      </c>
      <c r="HI36" s="0" t="str">
        <f aca="false">"="&amp;HI$10&amp;HI20</f>
        <v>='P:\396 AAHPA\11539601 State Port &amp; Harbor Benefits\IMPLAN Multipliers\[SE Fairbanks 2013 Labor Income Multipliers.xls]Labor Income Multipliers'!$H$503</v>
      </c>
      <c r="HJ36" s="0" t="str">
        <f aca="false">"="&amp;HJ$10&amp;HJ20</f>
        <v>='P:\396 AAHPA\11539601 State Port &amp; Harbor Benefits\IMPLAN Multipliers\[SE Fairbanks 2013 Tax on Production and Imports Multipliers.xls]Tax on Production and Imports M'!$H$503</v>
      </c>
      <c r="HK36" s="0" t="str">
        <f aca="false">"="&amp;HK$10&amp;HK20</f>
        <v>='P:\396 AAHPA\11539601 State Port &amp; Harbor Benefits\IMPLAN Multipliers\[Valdez Cordova 2013 Output Multipliers.xls]Output Multipliers'!$F$503</v>
      </c>
      <c r="HL36" s="0" t="str">
        <f aca="false">"="&amp;HL$10&amp;HL20</f>
        <v>='P:\396 AAHPA\11539601 State Port &amp; Harbor Benefits\IMPLAN Multipliers\[Valdez Cordova 2013 Employment Multipliers.xls]Employment Multipliers'!$F$503</v>
      </c>
      <c r="HM36" s="0" t="str">
        <f aca="false">"="&amp;HM$10&amp;HM20</f>
        <v>='P:\396 AAHPA\11539601 State Port &amp; Harbor Benefits\IMPLAN Multipliers\[Valdez Cordova 2013 Total Value Added Multipliers.xls]Total Value Added Multipliers'!$F$503</v>
      </c>
      <c r="HN36" s="0" t="str">
        <f aca="false">"="&amp;HN$10&amp;HN20</f>
        <v>='P:\396 AAHPA\11539601 State Port &amp; Harbor Benefits\IMPLAN Multipliers\[Valdez Cordova 2013 Labor Income Multipliers.xls]Labor Income Multipliers'!$F$503</v>
      </c>
      <c r="HO36" s="0" t="str">
        <f aca="false">"="&amp;HO$10&amp;HO20</f>
        <v>='P:\396 AAHPA\11539601 State Port &amp; Harbor Benefits\IMPLAN Multipliers\[Valdez Cordova 2013 Tax on Production and Imports Multipliers.xls]Tax on Production and Imports M'!$F$503</v>
      </c>
      <c r="HP36" s="0" t="str">
        <f aca="false">"="&amp;HP$10&amp;HP20</f>
        <v>='P:\396 AAHPA\11539601 State Port &amp; Harbor Benefits\IMPLAN Multipliers\[Valdez Cordova 2013 Employment Multipliers.xls]Employment Multipliers'!$H$503</v>
      </c>
      <c r="HQ36" s="0" t="str">
        <f aca="false">"="&amp;HQ$10&amp;HQ20</f>
        <v>='P:\396 AAHPA\11539601 State Port &amp; Harbor Benefits\IMPLAN Multipliers\[Valdez Cordova 2013 Total Value Added Multipliers.xls]Total Value Added Multipliers'!$H$503</v>
      </c>
      <c r="HR36" s="0" t="str">
        <f aca="false">"="&amp;HR$10&amp;HR20</f>
        <v>='P:\396 AAHPA\11539601 State Port &amp; Harbor Benefits\IMPLAN Multipliers\[Valdez Cordova 2013 Labor Income Multipliers.xls]Labor Income Multipliers'!$H$503</v>
      </c>
      <c r="HS36" s="0" t="str">
        <f aca="false">"="&amp;HS$10&amp;HS20</f>
        <v>='P:\396 AAHPA\11539601 State Port &amp; Harbor Benefits\IMPLAN Multipliers\[Valdez Cordova 2013 Tax on Production and Imports Multipliers.xls]Tax on Production and Imports M'!$H$503</v>
      </c>
      <c r="HT36" s="0" t="str">
        <f aca="false">"="&amp;HT$10&amp;HT20</f>
        <v>='P:\396 AAHPA\11539601 State Port &amp; Harbor Benefits\IMPLAN Multipliers\[Wade Hampton 2013 Output Multipliers.xls]Output Multipliers'!$F$503</v>
      </c>
      <c r="HU36" s="0" t="str">
        <f aca="false">"="&amp;HU$10&amp;HU20</f>
        <v>='P:\396 AAHPA\11539601 State Port &amp; Harbor Benefits\IMPLAN Multipliers\[Wade Hampton 2013 Employment Multipliers.xls]Employment Multipliers'!$F$503</v>
      </c>
      <c r="HV36" s="0" t="str">
        <f aca="false">"="&amp;HV$10&amp;HV20</f>
        <v>='P:\396 AAHPA\11539601 State Port &amp; Harbor Benefits\IMPLAN Multipliers\[Wade Hampton 2013 Total Value Added Multipliers.xls]Total Value Added Multipliers'!$F$503</v>
      </c>
      <c r="HW36" s="0" t="str">
        <f aca="false">"="&amp;HW$10&amp;HW20</f>
        <v>='P:\396 AAHPA\11539601 State Port &amp; Harbor Benefits\IMPLAN Multipliers\[Wade Hampton 2013 Labor Income Multipliers.xls]Labor Income Multipliers'!$F$503</v>
      </c>
      <c r="HX36" s="0" t="str">
        <f aca="false">"="&amp;HX$10&amp;HX20</f>
        <v>='P:\396 AAHPA\11539601 State Port &amp; Harbor Benefits\IMPLAN Multipliers\[Wade Hampton 2013 Tax on Production and Imports Multipliers.xls]Tax on Production and Imports M'!$F$503</v>
      </c>
      <c r="HY36" s="0" t="str">
        <f aca="false">"="&amp;HY$10&amp;HY20</f>
        <v>='P:\396 AAHPA\11539601 State Port &amp; Harbor Benefits\IMPLAN Multipliers\[Wade Hampton 2013 Employment Multipliers.xls]Employment Multipliers'!$H$503</v>
      </c>
      <c r="HZ36" s="0" t="str">
        <f aca="false">"="&amp;HZ$10&amp;HZ20</f>
        <v>='P:\396 AAHPA\11539601 State Port &amp; Harbor Benefits\IMPLAN Multipliers\[Wade Hampton 2013 Total Value Added Multipliers.xls]Total Value Added Multipliers'!$H$503</v>
      </c>
      <c r="IA36" s="0" t="str">
        <f aca="false">"="&amp;IA$10&amp;IA20</f>
        <v>='P:\396 AAHPA\11539601 State Port &amp; Harbor Benefits\IMPLAN Multipliers\[Wade Hampton 2013 Labor Income Multipliers.xls]Labor Income Multipliers'!$H$503</v>
      </c>
      <c r="IB36" s="0" t="str">
        <f aca="false">"="&amp;IB$10&amp;IB20</f>
        <v>='P:\396 AAHPA\11539601 State Port &amp; Harbor Benefits\IMPLAN Multipliers\[Wade Hampton 2013 Tax on Production and Imports Multipliers.xls]Tax on Production and Imports M'!$H$503</v>
      </c>
      <c r="IC36" s="0" t="str">
        <f aca="false">"="&amp;IC$10&amp;IC20</f>
        <v>='P:\396 AAHPA\11539601 State Port &amp; Harbor Benefits\IMPLAN Multipliers\[Wrangell 2013 Output Multipliers.xls]Output Multipliers'!$F$503</v>
      </c>
      <c r="ID36" s="0" t="str">
        <f aca="false">"="&amp;ID$10&amp;ID20</f>
        <v>='P:\396 AAHPA\11539601 State Port &amp; Harbor Benefits\IMPLAN Multipliers\[Wrangell 2013 Employment Multipliers.xls]Employment Multipliers'!$F$503</v>
      </c>
      <c r="IE36" s="0" t="str">
        <f aca="false">"="&amp;IE$10&amp;IE20</f>
        <v>='P:\396 AAHPA\11539601 State Port &amp; Harbor Benefits\IMPLAN Multipliers\[Wrangell 2013 Total Value Added Multipliers.xls]Total Value Added Multipliers'!$F$503</v>
      </c>
      <c r="IF36" s="0" t="str">
        <f aca="false">"="&amp;IF$10&amp;IF20</f>
        <v>='P:\396 AAHPA\11539601 State Port &amp; Harbor Benefits\IMPLAN Multipliers\[Wrangell 2013 Labor Income Multipliers.xls]Labor Income Multipliers'!$F$503</v>
      </c>
      <c r="IG36" s="0" t="str">
        <f aca="false">"="&amp;IG$10&amp;IG20</f>
        <v>='P:\396 AAHPA\11539601 State Port &amp; Harbor Benefits\IMPLAN Multipliers\[Wrangell 2013 Tax on Production and Imports Multipliers.xls]Tax on Production and Imports M'!$F$503</v>
      </c>
      <c r="IH36" s="0" t="str">
        <f aca="false">"="&amp;IH$10&amp;IH20</f>
        <v>='P:\396 AAHPA\11539601 State Port &amp; Harbor Benefits\IMPLAN Multipliers\[Wrangell 2013 Employment Multipliers.xls]Employment Multipliers'!$H$503</v>
      </c>
      <c r="II36" s="0" t="str">
        <f aca="false">"="&amp;II$10&amp;II20</f>
        <v>='P:\396 AAHPA\11539601 State Port &amp; Harbor Benefits\IMPLAN Multipliers\[Wrangell 2013 Total Value Added Multipliers.xls]Total Value Added Multipliers'!$H$503</v>
      </c>
      <c r="IJ36" s="0" t="str">
        <f aca="false">"="&amp;IJ$10&amp;IJ20</f>
        <v>='P:\396 AAHPA\11539601 State Port &amp; Harbor Benefits\IMPLAN Multipliers\[Wrangell 2013 Labor Income Multipliers.xls]Labor Income Multipliers'!$H$503</v>
      </c>
      <c r="IK36" s="0" t="str">
        <f aca="false">"="&amp;IK$10&amp;IK20</f>
        <v>='P:\396 AAHPA\11539601 State Port &amp; Harbor Benefits\IMPLAN Multipliers\[Wrangell 2013 Tax on Production and Imports Multipliers.xls]Tax on Production and Imports M'!$H$503</v>
      </c>
      <c r="IL36" s="0" t="str">
        <f aca="false">"="&amp;IL$10&amp;IL20</f>
        <v>='P:\396 AAHPA\11539601 State Port &amp; Harbor Benefits\IMPLAN Multipliers\[Yakutat 2013 Output Multipliers.xls]Output Multipliers'!$F$503</v>
      </c>
      <c r="IM36" s="0" t="str">
        <f aca="false">"="&amp;IM$10&amp;IM20</f>
        <v>='P:\396 AAHPA\11539601 State Port &amp; Harbor Benefits\IMPLAN Multipliers\[Yakutat 2013 Employment Multipliers.xls]Employment Multipliers'!$F$503</v>
      </c>
      <c r="IN36" s="0" t="str">
        <f aca="false">"="&amp;IN$10&amp;IN20</f>
        <v>='P:\396 AAHPA\11539601 State Port &amp; Harbor Benefits\IMPLAN Multipliers\[Yakutat 2013 Total Value Added Multipliers.xls]Total Value Added Multipliers'!$F$503</v>
      </c>
      <c r="IO36" s="0" t="str">
        <f aca="false">"="&amp;IO$10&amp;IO20</f>
        <v>='P:\396 AAHPA\11539601 State Port &amp; Harbor Benefits\IMPLAN Multipliers\[Yakutat 2013 Labor Income Multipliers.xls]Labor Income Multipliers'!$F$503</v>
      </c>
      <c r="IP36" s="0" t="str">
        <f aca="false">"="&amp;IP$10&amp;IP20</f>
        <v>='P:\396 AAHPA\11539601 State Port &amp; Harbor Benefits\IMPLAN Multipliers\[Yakutat 2013 Tax on Production and Imports Multipliers.xls]Tax on Production and Imports M'!$F$503</v>
      </c>
      <c r="IQ36" s="0" t="str">
        <f aca="false">"="&amp;IQ$10&amp;IQ20</f>
        <v>='P:\396 AAHPA\11539601 State Port &amp; Harbor Benefits\IMPLAN Multipliers\[Yakutat 2013 Employment Multipliers.xls]Employment Multipliers'!$H$503</v>
      </c>
      <c r="IR36" s="0" t="str">
        <f aca="false">"="&amp;IR$10&amp;IR20</f>
        <v>='P:\396 AAHPA\11539601 State Port &amp; Harbor Benefits\IMPLAN Multipliers\[Yakutat 2013 Total Value Added Multipliers.xls]Total Value Added Multipliers'!$H$503</v>
      </c>
      <c r="IS36" s="0" t="str">
        <f aca="false">"="&amp;IS$10&amp;IS20</f>
        <v>='P:\396 AAHPA\11539601 State Port &amp; Harbor Benefits\IMPLAN Multipliers\[Yakutat 2013 Labor Income Multipliers.xls]Labor Income Multipliers'!$H$503</v>
      </c>
      <c r="IT36" s="0" t="str">
        <f aca="false">"="&amp;IT$10&amp;IT20</f>
        <v>='P:\396 AAHPA\11539601 State Port &amp; Harbor Benefits\IMPLAN Multipliers\[Yakutat 2013 Tax on Production and Imports Multipliers.xls]Tax on Production and Imports M'!$H$503</v>
      </c>
      <c r="IU36" s="0" t="str">
        <f aca="false">"="&amp;IU$10&amp;IU20</f>
        <v>='P:\396 AAHPA\11539601 State Port &amp; Harbor Benefits\IMPLAN Multipliers\[YK CA 2013 Output Multipliers.xls]Output Multipliers'!$F$503</v>
      </c>
      <c r="IV36" s="0" t="str">
        <f aca="false">"="&amp;IV$10&amp;IV20</f>
        <v>='P:\396 AAHPA\11539601 State Port &amp; Harbor Benefits\IMPLAN Multipliers\[YK CA 2013 Employment Multipliers.xls]Employment Multipliers'!$F$503</v>
      </c>
      <c r="IW36" s="0" t="str">
        <f aca="false">"="&amp;IW$10&amp;IW20</f>
        <v>='P:\396 AAHPA\11539601 State Port &amp; Harbor Benefits\IMPLAN Multipliers\[YK CA 2013 Total Value Added Multipliers.xls]Total Value Added Multipliers'!$F$503</v>
      </c>
      <c r="IX36" s="0" t="str">
        <f aca="false">"="&amp;IX$10&amp;IX20</f>
        <v>='P:\396 AAHPA\11539601 State Port &amp; Harbor Benefits\IMPLAN Multipliers\[YK CA 2013 Labor Income Multipliers.xls]Labor Income Multipliers'!$F$503</v>
      </c>
      <c r="IY36" s="0" t="str">
        <f aca="false">"="&amp;IY$10&amp;IY20</f>
        <v>='P:\396 AAHPA\11539601 State Port &amp; Harbor Benefits\IMPLAN Multipliers\[YK CA 2013 Tax on Production and Imports Multipliers.xls]Tax on Production and Imports M'!$F$503</v>
      </c>
      <c r="IZ36" s="0" t="str">
        <f aca="false">"="&amp;IZ$10&amp;IZ20</f>
        <v>='P:\396 AAHPA\11539601 State Port &amp; Harbor Benefits\IMPLAN Multipliers\[YK CA 2013 Employment Multipliers.xls]Employment Multipliers'!$H$503</v>
      </c>
      <c r="JA36" s="0" t="str">
        <f aca="false">"="&amp;JA$10&amp;JA20</f>
        <v>='P:\396 AAHPA\11539601 State Port &amp; Harbor Benefits\IMPLAN Multipliers\[YK CA 2013 Total Value Added Multipliers.xls]Total Value Added Multipliers'!$H$503</v>
      </c>
      <c r="JB36" s="0" t="str">
        <f aca="false">"="&amp;JB$10&amp;JB20</f>
        <v>='P:\396 AAHPA\11539601 State Port &amp; Harbor Benefits\IMPLAN Multipliers\[YK CA 2013 Labor Income Multipliers.xls]Labor Income Multipliers'!$H$503</v>
      </c>
      <c r="JC36" s="0" t="str">
        <f aca="false">"="&amp;JC$10&amp;JC20</f>
        <v>='P:\396 AAHPA\11539601 State Port &amp; Harbor Benefits\IMPLAN Multipliers\[YK CA 2013 Tax on Production and Imports Multipliers.xls]Tax on Production and Imports M'!$H$503</v>
      </c>
    </row>
    <row r="37" customFormat="false" ht="12.75" hidden="true" customHeight="false" outlineLevel="0" collapsed="false">
      <c r="A37" s="352" t="s">
        <v>611</v>
      </c>
      <c r="C37" s="0" t="str">
        <f aca="false">"="&amp;C$10&amp;C21</f>
        <v>='P:\396 AAHPA\11539601 State Port &amp; Harbor Benefits\IMPLAN Multipliers\[AEB 2013 Output Multipliers.xls]Output Multipliers'!$F$504</v>
      </c>
      <c r="D37" s="0" t="str">
        <f aca="false">"="&amp;D$10&amp;D21</f>
        <v>='P:\396 AAHPA\11539601 State Port &amp; Harbor Benefits\IMPLAN Multipliers\[AEB 2013 Employment Multipliers.xls]Employment Multipliers'!$F$504</v>
      </c>
      <c r="E37" s="0" t="str">
        <f aca="false">"="&amp;E$10&amp;E21</f>
        <v>='P:\396 AAHPA\11539601 State Port &amp; Harbor Benefits\IMPLAN Multipliers\[AEB 2013 Total Value Added Multipliers.xls]Total Value Added Multipliers'!$F$504</v>
      </c>
      <c r="F37" s="0" t="str">
        <f aca="false">"="&amp;F$10&amp;F21</f>
        <v>='P:\396 AAHPA\11539601 State Port &amp; Harbor Benefits\IMPLAN Multipliers\[AEB 2013 Labor Income Multipliers.xls]Labor Income Multipliers'!$F$504</v>
      </c>
      <c r="G37" s="0" t="str">
        <f aca="false">"="&amp;G$10&amp;G21</f>
        <v>='P:\396 AAHPA\11539601 State Port &amp; Harbor Benefits\IMPLAN Multipliers\[AEB 2013 Tax on Production and Imports Multipliers.xls]Tax on Production and Imports M'!$F$504</v>
      </c>
      <c r="H37" s="0" t="str">
        <f aca="false">"="&amp;H$10&amp;H21</f>
        <v>='P:\396 AAHPA\11539601 State Port &amp; Harbor Benefits\IMPLAN Multipliers\[AEB 2013 Employment Multipliers.xls]Employment Multipliers'!$H$504</v>
      </c>
      <c r="I37" s="0" t="str">
        <f aca="false">"="&amp;I$10&amp;I21</f>
        <v>='P:\396 AAHPA\11539601 State Port &amp; Harbor Benefits\IMPLAN Multipliers\[AEB 2013 Total Value Added Multipliers.xls]Total Value Added Multipliers'!$H$504</v>
      </c>
      <c r="J37" s="0" t="str">
        <f aca="false">"="&amp;J$10&amp;J21</f>
        <v>='P:\396 AAHPA\11539601 State Port &amp; Harbor Benefits\IMPLAN Multipliers\[AEB 2013 Labor Income Multipliers.xls]Labor Income Multipliers'!$H$504</v>
      </c>
      <c r="K37" s="0" t="str">
        <f aca="false">"="&amp;K$10&amp;K21</f>
        <v>='P:\396 AAHPA\11539601 State Port &amp; Harbor Benefits\IMPLAN Multipliers\[AEB 2013 Tax on Production and Imports Multipliers.xls]Tax on Production and Imports M'!$H$504</v>
      </c>
      <c r="L37" s="0" t="str">
        <f aca="false">"="&amp;L$10&amp;L21</f>
        <v>='P:\396 AAHPA\11539601 State Port &amp; Harbor Benefits\IMPLAN Multipliers\[AWCA 2013 Output Multipliers.xls]Output Multipliers'!$F$504</v>
      </c>
      <c r="M37" s="0" t="str">
        <f aca="false">"="&amp;M$10&amp;M21</f>
        <v>='P:\396 AAHPA\11539601 State Port &amp; Harbor Benefits\IMPLAN Multipliers\[AWCA 2013 Employment Multipliers.xls]Employment Multipliers'!$F$504</v>
      </c>
      <c r="N37" s="0" t="str">
        <f aca="false">"="&amp;N$10&amp;N21</f>
        <v>='P:\396 AAHPA\11539601 State Port &amp; Harbor Benefits\IMPLAN Multipliers\[AWCA 2013 Total Value Added Multipliers.xls]Total Value Added Multipliers'!$F$504</v>
      </c>
      <c r="O37" s="0" t="str">
        <f aca="false">"="&amp;O$10&amp;O21</f>
        <v>='P:\396 AAHPA\11539601 State Port &amp; Harbor Benefits\IMPLAN Multipliers\[AWCA 2013 Labor Income Multipliers.xls]Labor Income Multipliers'!$F$504</v>
      </c>
      <c r="P37" s="0" t="str">
        <f aca="false">"="&amp;P$10&amp;P21</f>
        <v>='P:\396 AAHPA\11539601 State Port &amp; Harbor Benefits\IMPLAN Multipliers\[AWCA 2013 Tax on Production and Imports Multipliers.xls]Tax on Production and Imports M'!$F$504</v>
      </c>
      <c r="Q37" s="0" t="str">
        <f aca="false">"="&amp;Q$10&amp;Q21</f>
        <v>='P:\396 AAHPA\11539601 State Port &amp; Harbor Benefits\IMPLAN Multipliers\[AWCA 2013 Employment Multipliers.xls]Employment Multipliers'!$H$504</v>
      </c>
      <c r="R37" s="0" t="str">
        <f aca="false">"="&amp;R$10&amp;R21</f>
        <v>='P:\396 AAHPA\11539601 State Port &amp; Harbor Benefits\IMPLAN Multipliers\[AWCA 2013 Total Value Added Multipliers.xls]Total Value Added Multipliers'!$H$504</v>
      </c>
      <c r="S37" s="0" t="str">
        <f aca="false">"="&amp;S$10&amp;S21</f>
        <v>='P:\396 AAHPA\11539601 State Port &amp; Harbor Benefits\IMPLAN Multipliers\[AWCA 2013 Labor Income Multipliers.xls]Labor Income Multipliers'!$H$504</v>
      </c>
      <c r="T37" s="0" t="str">
        <f aca="false">"="&amp;T$10&amp;T21</f>
        <v>='P:\396 AAHPA\11539601 State Port &amp; Harbor Benefits\IMPLAN Multipliers\[AWCA 2013 Tax on Production and Imports Multipliers.xls]Tax on Production and Imports M'!$H$504</v>
      </c>
      <c r="U37" s="0" t="str">
        <f aca="false">"="&amp;U$10&amp;U21</f>
        <v>='P:\396 AAHPA\11539601 State Port &amp; Harbor Benefits\IMPLAN Multipliers\[MOA 2013 Output Multipliers.xls]Output Multipliers'!$F$504</v>
      </c>
      <c r="V37" s="0" t="str">
        <f aca="false">"="&amp;V$10&amp;V21</f>
        <v>='P:\396 AAHPA\11539601 State Port &amp; Harbor Benefits\IMPLAN Multipliers\[MOA 2013 Employment Multipliers.xls]Employment Multipliers'!$F$504</v>
      </c>
      <c r="W37" s="0" t="str">
        <f aca="false">"="&amp;W$10&amp;W21</f>
        <v>='P:\396 AAHPA\11539601 State Port &amp; Harbor Benefits\IMPLAN Multipliers\[MOA 2013 Total Value Added Multipliers.xls]Total Value Added Multipliers'!$F$504</v>
      </c>
      <c r="X37" s="0" t="str">
        <f aca="false">"="&amp;X$10&amp;X21</f>
        <v>='P:\396 AAHPA\11539601 State Port &amp; Harbor Benefits\IMPLAN Multipliers\[MOA 2013 Labor Income Multipliers.xls]Labor Income Multipliers'!$F$504</v>
      </c>
      <c r="Y37" s="0" t="str">
        <f aca="false">"="&amp;Y$10&amp;Y21</f>
        <v>='P:\396 AAHPA\11539601 State Port &amp; Harbor Benefits\IMPLAN Multipliers\[MOA 2013 Tax on Production and Imports Multipliers.xls]Tax on Production and Imports M'!$F$504</v>
      </c>
      <c r="Z37" s="0" t="str">
        <f aca="false">"="&amp;Z$10&amp;Z21</f>
        <v>='P:\396 AAHPA\11539601 State Port &amp; Harbor Benefits\IMPLAN Multipliers\[MOA 2013 Employment Multipliers.xls]Employment Multipliers'!$H$504</v>
      </c>
      <c r="AA37" s="0" t="str">
        <f aca="false">"="&amp;AA$10&amp;AA21</f>
        <v>='P:\396 AAHPA\11539601 State Port &amp; Harbor Benefits\IMPLAN Multipliers\[MOA 2013 Total Value Added Multipliers.xls]Total Value Added Multipliers'!$H$504</v>
      </c>
      <c r="AB37" s="0" t="str">
        <f aca="false">"="&amp;AB$10&amp;AB21</f>
        <v>='P:\396 AAHPA\11539601 State Port &amp; Harbor Benefits\IMPLAN Multipliers\[MOA 2013 Labor Income Multipliers.xls]Labor Income Multipliers'!$H$504</v>
      </c>
      <c r="AC37" s="0" t="str">
        <f aca="false">"="&amp;AC$10&amp;AC21</f>
        <v>='P:\396 AAHPA\11539601 State Port &amp; Harbor Benefits\IMPLAN Multipliers\[MOA 2013 Tax on Production and Imports Multipliers.xls]Tax on Production and Imports M'!$H$504</v>
      </c>
      <c r="AD37" s="0" t="str">
        <f aca="false">"="&amp;AD$10&amp;AD21</f>
        <v>='P:\396 AAHPA\11539601 State Port &amp; Harbor Benefits\IMPLAN Multipliers\[Bethel 2013 Output Multipliers.xls]Output Multipliers'!$F$504</v>
      </c>
      <c r="AE37" s="0" t="str">
        <f aca="false">"="&amp;AE$10&amp;AE21</f>
        <v>='P:\396 AAHPA\11539601 State Port &amp; Harbor Benefits\IMPLAN Multipliers\[Bethel 2013 Employment Multipliers.xls]Employment Multipliers'!$F$504</v>
      </c>
      <c r="AF37" s="0" t="str">
        <f aca="false">"="&amp;AF$10&amp;AF21</f>
        <v>='P:\396 AAHPA\11539601 State Port &amp; Harbor Benefits\IMPLAN Multipliers\[Bethel 2013 Total Value Added Multipliers.xls]Total Value Added Multipliers'!$F$504</v>
      </c>
      <c r="AG37" s="0" t="str">
        <f aca="false">"="&amp;AG$10&amp;AG21</f>
        <v>='P:\396 AAHPA\11539601 State Port &amp; Harbor Benefits\IMPLAN Multipliers\[Bethel 2013 Labor Income Multipliers.xls]Labor Income Multipliers'!$F$504</v>
      </c>
      <c r="AH37" s="0" t="str">
        <f aca="false">"="&amp;AH$10&amp;AH21</f>
        <v>='P:\396 AAHPA\11539601 State Port &amp; Harbor Benefits\IMPLAN Multipliers\[Bethel 2013 Tax on Production and Imports Multipliers.xls]Tax on Production and Imports M'!$F$504</v>
      </c>
      <c r="AI37" s="0" t="str">
        <f aca="false">"="&amp;AI$10&amp;AI21</f>
        <v>='P:\396 AAHPA\11539601 State Port &amp; Harbor Benefits\IMPLAN Multipliers\[Bethel 2013 Employment Multipliers.xls]Employment Multipliers'!$H$504</v>
      </c>
      <c r="AJ37" s="0" t="str">
        <f aca="false">"="&amp;AJ$10&amp;AJ21</f>
        <v>='P:\396 AAHPA\11539601 State Port &amp; Harbor Benefits\IMPLAN Multipliers\[Bethel 2013 Total Value Added Multipliers.xls]Total Value Added Multipliers'!$H$504</v>
      </c>
      <c r="AK37" s="0" t="str">
        <f aca="false">"="&amp;AK$10&amp;AK21</f>
        <v>='P:\396 AAHPA\11539601 State Port &amp; Harbor Benefits\IMPLAN Multipliers\[Bethel 2013 Labor Income Multipliers.xls]Labor Income Multipliers'!$H$504</v>
      </c>
      <c r="AL37" s="0" t="str">
        <f aca="false">"="&amp;AL$10&amp;AL21</f>
        <v>='P:\396 AAHPA\11539601 State Port &amp; Harbor Benefits\IMPLAN Multipliers\[Bethel 2013 Tax on Production and Imports Multipliers.xls]Tax on Production and Imports M'!$H$504</v>
      </c>
      <c r="AM37" s="0" t="str">
        <f aca="false">"="&amp;AM$10&amp;AM21</f>
        <v>='P:\396 AAHPA\11539601 State Port &amp; Harbor Benefits\IMPLAN Multipliers\[BBB 2013 Output Multipliers.xls]Output Multipliers'!$F$504</v>
      </c>
      <c r="AN37" s="0" t="str">
        <f aca="false">"="&amp;AN$10&amp;AN21</f>
        <v>='P:\396 AAHPA\11539601 State Port &amp; Harbor Benefits\IMPLAN Multipliers\[BBB 2013 Employment Multipliers.xls]Employment Multipliers'!$F$504</v>
      </c>
      <c r="AO37" s="0" t="str">
        <f aca="false">"="&amp;AO$10&amp;AO21</f>
        <v>='P:\396 AAHPA\11539601 State Port &amp; Harbor Benefits\IMPLAN Multipliers\[BBB 2013 Total Value Added Multipliers.xls]Total Value Added Multipliers'!$F$504</v>
      </c>
      <c r="AP37" s="0" t="str">
        <f aca="false">"="&amp;AP$10&amp;AP21</f>
        <v>='P:\396 AAHPA\11539601 State Port &amp; Harbor Benefits\IMPLAN Multipliers\[BBB 2013 Labor Income Multipliers.xls]Labor Income Multipliers'!$F$504</v>
      </c>
      <c r="AQ37" s="0" t="str">
        <f aca="false">"="&amp;AQ$10&amp;AQ21</f>
        <v>='P:\396 AAHPA\11539601 State Port &amp; Harbor Benefits\IMPLAN Multipliers\[BBB 2013 Tax on Production and Imports Multipliers.xls]Tax on Production and Imports M'!$F$504</v>
      </c>
      <c r="AR37" s="0" t="str">
        <f aca="false">"="&amp;AR$10&amp;AR21</f>
        <v>='P:\396 AAHPA\11539601 State Port &amp; Harbor Benefits\IMPLAN Multipliers\[BBB 2013 Employment Multipliers.xls]Employment Multipliers'!$H$504</v>
      </c>
      <c r="AS37" s="0" t="str">
        <f aca="false">"="&amp;AS$10&amp;AS21</f>
        <v>='P:\396 AAHPA\11539601 State Port &amp; Harbor Benefits\IMPLAN Multipliers\[BBB 2013 Total Value Added Multipliers.xls]Total Value Added Multipliers'!$H$504</v>
      </c>
      <c r="AT37" s="0" t="str">
        <f aca="false">"="&amp;AT$10&amp;AT21</f>
        <v>='P:\396 AAHPA\11539601 State Port &amp; Harbor Benefits\IMPLAN Multipliers\[BBB 2013 Labor Income Multipliers.xls]Labor Income Multipliers'!$H$504</v>
      </c>
      <c r="AU37" s="0" t="str">
        <f aca="false">"="&amp;AU$10&amp;AU21</f>
        <v>='P:\396 AAHPA\11539601 State Port &amp; Harbor Benefits\IMPLAN Multipliers\[BBB 2013 Tax on Production and Imports Multipliers.xls]Tax on Production and Imports M'!$H$504</v>
      </c>
      <c r="AV37" s="0" t="str">
        <f aca="false">"="&amp;AV$10&amp;AV21</f>
        <v>='P:\396 AAHPA\11539601 State Port &amp; Harbor Benefits\IMPLAN Multipliers\[Denali 2013 Output Multipliers.xls]Output Multipliers'!$F$504</v>
      </c>
      <c r="AW37" s="0" t="str">
        <f aca="false">"="&amp;AW$10&amp;AW21</f>
        <v>='P:\396 AAHPA\11539601 State Port &amp; Harbor Benefits\IMPLAN Multipliers\[Denali 2013 Employment Multipliers.xls]Employment Multipliers'!$F$504</v>
      </c>
      <c r="AX37" s="0" t="str">
        <f aca="false">"="&amp;AX$10&amp;AX21</f>
        <v>='P:\396 AAHPA\11539601 State Port &amp; Harbor Benefits\IMPLAN Multipliers\[Denali 2013 Total Value Added Multipliers.xls]Total Value Added Multipliers'!$F$504</v>
      </c>
      <c r="AY37" s="0" t="str">
        <f aca="false">"="&amp;AY$10&amp;AY21</f>
        <v>='P:\396 AAHPA\11539601 State Port &amp; Harbor Benefits\IMPLAN Multipliers\[Denali 2013 Labor Income Multipliers.xls]Labor Income Multipliers'!$F$504</v>
      </c>
      <c r="AZ37" s="0" t="str">
        <f aca="false">"="&amp;AZ$10&amp;AZ21</f>
        <v>='P:\396 AAHPA\11539601 State Port &amp; Harbor Benefits\IMPLAN Multipliers\[Denali 2013 Tax on Production and Imports Multipliers.xls]Tax on Production and Imports M'!$F$504</v>
      </c>
      <c r="BA37" s="0" t="str">
        <f aca="false">"="&amp;BA$10&amp;BA21</f>
        <v>='P:\396 AAHPA\11539601 State Port &amp; Harbor Benefits\IMPLAN Multipliers\[Denali 2013 Employment Multipliers.xls]Employment Multipliers'!$H$504</v>
      </c>
      <c r="BB37" s="0" t="str">
        <f aca="false">"="&amp;BB$10&amp;BB21</f>
        <v>='P:\396 AAHPA\11539601 State Port &amp; Harbor Benefits\IMPLAN Multipliers\[Denali 2013 Total Value Added Multipliers.xls]Total Value Added Multipliers'!$H$504</v>
      </c>
      <c r="BC37" s="0" t="str">
        <f aca="false">"="&amp;BC$10&amp;BC21</f>
        <v>='P:\396 AAHPA\11539601 State Port &amp; Harbor Benefits\IMPLAN Multipliers\[Denali 2013 Labor Income Multipliers.xls]Labor Income Multipliers'!$H$504</v>
      </c>
      <c r="BD37" s="0" t="str">
        <f aca="false">"="&amp;BD$10&amp;BD21</f>
        <v>='P:\396 AAHPA\11539601 State Port &amp; Harbor Benefits\IMPLAN Multipliers\[Denali 2013 Tax on Production and Imports Multipliers.xls]Tax on Production and Imports M'!$H$504</v>
      </c>
      <c r="BE37" s="0" t="str">
        <f aca="false">"="&amp;BE$10&amp;BE21</f>
        <v>='P:\396 AAHPA\11539601 State Port &amp; Harbor Benefits\IMPLAN Multipliers\[Dillingham 2013 Output Multipliers.xls]Output Multipliers'!$F$504</v>
      </c>
      <c r="BF37" s="0" t="str">
        <f aca="false">"="&amp;BF$10&amp;BF21</f>
        <v>='P:\396 AAHPA\11539601 State Port &amp; Harbor Benefits\IMPLAN Multipliers\[Dillingham 2013 Employment Multipliers.xls]Employment Multipliers'!$F$504</v>
      </c>
      <c r="BG37" s="0" t="str">
        <f aca="false">"="&amp;BG$10&amp;BG21</f>
        <v>='P:\396 AAHPA\11539601 State Port &amp; Harbor Benefits\IMPLAN Multipliers\[Dillingham 2013 Total Value Added Multipliers.xls]Total Value Added Multipliers'!$F$504</v>
      </c>
      <c r="BH37" s="0" t="str">
        <f aca="false">"="&amp;BH$10&amp;BH21</f>
        <v>='P:\396 AAHPA\11539601 State Port &amp; Harbor Benefits\IMPLAN Multipliers\[Dillingham 2013 Labor Income Multipliers.xls]Labor Income Multipliers'!$F$504</v>
      </c>
      <c r="BI37" s="0" t="str">
        <f aca="false">"="&amp;BI$10&amp;BI21</f>
        <v>='P:\396 AAHPA\11539601 State Port &amp; Harbor Benefits\IMPLAN Multipliers\[Dillingham 2013 Tax on Production and Imports Multipliers.xls]Tax on Production and Imports M'!$F$504</v>
      </c>
      <c r="BJ37" s="0" t="str">
        <f aca="false">"="&amp;BJ$10&amp;BJ21</f>
        <v>='P:\396 AAHPA\11539601 State Port &amp; Harbor Benefits\IMPLAN Multipliers\[Dillingham 2013 Employment Multipliers.xls]Employment Multipliers'!$H$504</v>
      </c>
      <c r="BK37" s="0" t="str">
        <f aca="false">"="&amp;BK$10&amp;BK21</f>
        <v>='P:\396 AAHPA\11539601 State Port &amp; Harbor Benefits\IMPLAN Multipliers\[Dillingham 2013 Total Value Added Multipliers.xls]Total Value Added Multipliers'!$H$504</v>
      </c>
      <c r="BL37" s="0" t="str">
        <f aca="false">"="&amp;BL$10&amp;BL21</f>
        <v>='P:\396 AAHPA\11539601 State Port &amp; Harbor Benefits\IMPLAN Multipliers\[Dillingham 2013 Labor Income Multipliers.xls]Labor Income Multipliers'!$H$504</v>
      </c>
      <c r="BM37" s="0" t="str">
        <f aca="false">"="&amp;BM$10&amp;BM21</f>
        <v>='P:\396 AAHPA\11539601 State Port &amp; Harbor Benefits\IMPLAN Multipliers\[Dillingham 2013 Tax on Production and Imports Multipliers.xls]Tax on Production and Imports M'!$H$504</v>
      </c>
      <c r="BN37" s="0" t="str">
        <f aca="false">"="&amp;BN$10&amp;BN21</f>
        <v>='P:\396 AAHPA\11539601 State Port &amp; Harbor Benefits\IMPLAN Multipliers\[FNSB 2013 Output Multipliers.xls]Output Multipliers'!$F$504</v>
      </c>
      <c r="BO37" s="0" t="str">
        <f aca="false">"="&amp;BO$10&amp;BO21</f>
        <v>='P:\396 AAHPA\11539601 State Port &amp; Harbor Benefits\IMPLAN Multipliers\[FNSB 2013 Employment Multipliers.xls]Employment Multipliers'!$F$504</v>
      </c>
      <c r="BP37" s="0" t="str">
        <f aca="false">"="&amp;BP$10&amp;BP21</f>
        <v>='P:\396 AAHPA\11539601 State Port &amp; Harbor Benefits\IMPLAN Multipliers\[FNSB 2013 Total Value Added Multipliers.xls]Total Value Added Multipliers'!$F$504</v>
      </c>
      <c r="BQ37" s="0" t="str">
        <f aca="false">"="&amp;BQ$10&amp;BQ21</f>
        <v>='P:\396 AAHPA\11539601 State Port &amp; Harbor Benefits\IMPLAN Multipliers\[FNSB 2013 Labor Income Multipliers.xls]Labor Income Multipliers'!$F$504</v>
      </c>
      <c r="BR37" s="0" t="str">
        <f aca="false">"="&amp;BR$10&amp;BR21</f>
        <v>='P:\396 AAHPA\11539601 State Port &amp; Harbor Benefits\IMPLAN Multipliers\[FNSB 2013 Tax on Production and Imports Multipliers.xls]Tax on Production and Imports M'!$F$504</v>
      </c>
      <c r="BS37" s="0" t="str">
        <f aca="false">"="&amp;BS$10&amp;BS21</f>
        <v>='P:\396 AAHPA\11539601 State Port &amp; Harbor Benefits\IMPLAN Multipliers\[FNSB 2013 Employment Multipliers.xls]Employment Multipliers'!$H$504</v>
      </c>
      <c r="BT37" s="0" t="str">
        <f aca="false">"="&amp;BT$10&amp;BT21</f>
        <v>='P:\396 AAHPA\11539601 State Port &amp; Harbor Benefits\IMPLAN Multipliers\[FNSB 2013 Total Value Added Multipliers.xls]Total Value Added Multipliers'!$H$504</v>
      </c>
      <c r="BU37" s="0" t="str">
        <f aca="false">"="&amp;BU$10&amp;BU21</f>
        <v>='P:\396 AAHPA\11539601 State Port &amp; Harbor Benefits\IMPLAN Multipliers\[FNSB 2013 Labor Income Multipliers.xls]Labor Income Multipliers'!$H$504</v>
      </c>
      <c r="BV37" s="0" t="str">
        <f aca="false">"="&amp;BV$10&amp;BV21</f>
        <v>='P:\396 AAHPA\11539601 State Port &amp; Harbor Benefits\IMPLAN Multipliers\[FNSB 2013 Tax on Production and Imports Multipliers.xls]Tax on Production and Imports M'!$H$504</v>
      </c>
      <c r="BW37" s="0" t="str">
        <f aca="false">"="&amp;BW$10&amp;BW21</f>
        <v>='P:\396 AAHPA\11539601 State Port &amp; Harbor Benefits\IMPLAN Multipliers\[Haines 2013 Output Multipliers.xls]Output Multipliers'!$F$504</v>
      </c>
      <c r="BX37" s="0" t="str">
        <f aca="false">"="&amp;BX$10&amp;BX21</f>
        <v>='P:\396 AAHPA\11539601 State Port &amp; Harbor Benefits\IMPLAN Multipliers\[Haines 2013 Employment Multipliers.xls]Employment Multipliers'!$F$504</v>
      </c>
      <c r="BY37" s="0" t="str">
        <f aca="false">"="&amp;BY$10&amp;BY21</f>
        <v>='P:\396 AAHPA\11539601 State Port &amp; Harbor Benefits\IMPLAN Multipliers\[Haines 2013 Total Value Added Multipliers.xls]Total Value Added Multipliers'!$F$504</v>
      </c>
      <c r="BZ37" s="0" t="str">
        <f aca="false">"="&amp;BZ$10&amp;BZ21</f>
        <v>='P:\396 AAHPA\11539601 State Port &amp; Harbor Benefits\IMPLAN Multipliers\[Haines 2013 Labor Income Multipliers.xls]Labor Income Multipliers'!$F$504</v>
      </c>
      <c r="CA37" s="0" t="str">
        <f aca="false">"="&amp;CA$10&amp;CA21</f>
        <v>='P:\396 AAHPA\11539601 State Port &amp; Harbor Benefits\IMPLAN Multipliers\[Haines 2013 Tax on Production and Imports Multipliers.xls]Tax on Production and Imports M'!$F$504</v>
      </c>
      <c r="CB37" s="0" t="str">
        <f aca="false">"="&amp;CB$10&amp;CB21</f>
        <v>='P:\396 AAHPA\11539601 State Port &amp; Harbor Benefits\IMPLAN Multipliers\[Haines 2013 Employment Multipliers.xls]Employment Multipliers'!$H$504</v>
      </c>
      <c r="CC37" s="0" t="str">
        <f aca="false">"="&amp;CC$10&amp;CC21</f>
        <v>='P:\396 AAHPA\11539601 State Port &amp; Harbor Benefits\IMPLAN Multipliers\[Haines 2013 Total Value Added Multipliers.xls]Total Value Added Multipliers'!$H$504</v>
      </c>
      <c r="CD37" s="0" t="str">
        <f aca="false">"="&amp;CD$10&amp;CD21</f>
        <v>='P:\396 AAHPA\11539601 State Port &amp; Harbor Benefits\IMPLAN Multipliers\[Haines 2013 Labor Income Multipliers.xls]Labor Income Multipliers'!$H$504</v>
      </c>
      <c r="CE37" s="0" t="str">
        <f aca="false">"="&amp;CE$10&amp;CE21</f>
        <v>='P:\396 AAHPA\11539601 State Port &amp; Harbor Benefits\IMPLAN Multipliers\[Haines 2013 Tax on Production and Imports Multipliers.xls]Tax on Production and Imports M'!$H$504</v>
      </c>
      <c r="CF37" s="0" t="str">
        <f aca="false">"="&amp;CF$10&amp;CF21</f>
        <v>='P:\396 AAHPA\11539601 State Port &amp; Harbor Benefits\IMPLAN Multipliers\[Hoonah Angoon 2013 Output Multipliers.xls]Output Multipliers'!$F$504</v>
      </c>
      <c r="CG37" s="0" t="str">
        <f aca="false">"="&amp;CG$10&amp;CG21</f>
        <v>='P:\396 AAHPA\11539601 State Port &amp; Harbor Benefits\IMPLAN Multipliers\[Hoonah Angoon 2013 Employment Multipliers.xls]Employment Multipliers'!$F$504</v>
      </c>
      <c r="CH37" s="0" t="str">
        <f aca="false">"="&amp;CH$10&amp;CH21</f>
        <v>='P:\396 AAHPA\11539601 State Port &amp; Harbor Benefits\IMPLAN Multipliers\[Hoonah Angoon 2013 Total Value Added Multipliers.xls]Total Value Added Multipliers'!$F$504</v>
      </c>
      <c r="CI37" s="0" t="str">
        <f aca="false">"="&amp;CI$10&amp;CI21</f>
        <v>='P:\396 AAHPA\11539601 State Port &amp; Harbor Benefits\IMPLAN Multipliers\[Hoonah Angoon 2013 Labor Income Multipliers.xls]Labor Income Multipliers'!$F$504</v>
      </c>
      <c r="CJ37" s="0" t="str">
        <f aca="false">"="&amp;CJ$10&amp;CJ21</f>
        <v>='P:\396 AAHPA\11539601 State Port &amp; Harbor Benefits\IMPLAN Multipliers\[Hoonah Angoon 2013 Tax on Production and Imports Multipliers.xls]Tax on Production and Imports M'!$F$504</v>
      </c>
      <c r="CK37" s="0" t="str">
        <f aca="false">"="&amp;CK$10&amp;CK21</f>
        <v>='P:\396 AAHPA\11539601 State Port &amp; Harbor Benefits\IMPLAN Multipliers\[Hoonah Angoon 2013 Employment Multipliers.xls]Employment Multipliers'!$H$504</v>
      </c>
      <c r="CL37" s="0" t="str">
        <f aca="false">"="&amp;CL$10&amp;CL21</f>
        <v>='P:\396 AAHPA\11539601 State Port &amp; Harbor Benefits\IMPLAN Multipliers\[Hoonah Angoon 2013 Total Value Added Multipliers.xls]Total Value Added Multipliers'!$H$504</v>
      </c>
      <c r="CM37" s="0" t="str">
        <f aca="false">"="&amp;CM$10&amp;CM21</f>
        <v>='P:\396 AAHPA\11539601 State Port &amp; Harbor Benefits\IMPLAN Multipliers\[Hoonah Angoon 2013 Labor Income Multipliers.xls]Labor Income Multipliers'!$H$504</v>
      </c>
      <c r="CN37" s="0" t="str">
        <f aca="false">"="&amp;CN$10&amp;CN21</f>
        <v>='P:\396 AAHPA\11539601 State Port &amp; Harbor Benefits\IMPLAN Multipliers\[Hoonah Angoon 2013 Tax on Production and Imports Multipliers.xls]Tax on Production and Imports M'!$H$504</v>
      </c>
      <c r="CO37" s="0" t="str">
        <f aca="false">"="&amp;CO$10&amp;CO21</f>
        <v>='P:\396 AAHPA\11539601 State Port &amp; Harbor Benefits\IMPLAN Multipliers\[Juneau 2013 Output Multipliers.xls]Output Multipliers'!$F$504</v>
      </c>
      <c r="CP37" s="0" t="str">
        <f aca="false">"="&amp;CP$10&amp;CP21</f>
        <v>='P:\396 AAHPA\11539601 State Port &amp; Harbor Benefits\IMPLAN Multipliers\[Juneau 2013 Employment Multipliers.xls]Employment Multipliers'!$F$504</v>
      </c>
      <c r="CQ37" s="0" t="str">
        <f aca="false">"="&amp;CQ$10&amp;CQ21</f>
        <v>='P:\396 AAHPA\11539601 State Port &amp; Harbor Benefits\IMPLAN Multipliers\[Juneau 2013 Total Value Added Multipliers.xls]Total Value Added Multipliers'!$F$504</v>
      </c>
      <c r="CR37" s="0" t="str">
        <f aca="false">"="&amp;CR$10&amp;CR21</f>
        <v>='P:\396 AAHPA\11539601 State Port &amp; Harbor Benefits\IMPLAN Multipliers\[Juneau 2013 Labor Income Multipliers.xls]Labor Income Multipliers'!$F$504</v>
      </c>
      <c r="CS37" s="0" t="str">
        <f aca="false">"="&amp;CS$10&amp;CS21</f>
        <v>='P:\396 AAHPA\11539601 State Port &amp; Harbor Benefits\IMPLAN Multipliers\[Juneau 2013 Tax on Production and Imports Multipliers.xls]Tax on Production and Imports M'!$F$504</v>
      </c>
      <c r="CT37" s="0" t="str">
        <f aca="false">"="&amp;CT$10&amp;CT21</f>
        <v>='P:\396 AAHPA\11539601 State Port &amp; Harbor Benefits\IMPLAN Multipliers\[Juneau 2013 Employment Multipliers.xls]Employment Multipliers'!$H$504</v>
      </c>
      <c r="CU37" s="0" t="str">
        <f aca="false">"="&amp;CU$10&amp;CU21</f>
        <v>='P:\396 AAHPA\11539601 State Port &amp; Harbor Benefits\IMPLAN Multipliers\[Juneau 2013 Total Value Added Multipliers.xls]Total Value Added Multipliers'!$H$504</v>
      </c>
      <c r="CV37" s="0" t="str">
        <f aca="false">"="&amp;CV$10&amp;CV21</f>
        <v>='P:\396 AAHPA\11539601 State Port &amp; Harbor Benefits\IMPLAN Multipliers\[Juneau 2013 Labor Income Multipliers.xls]Labor Income Multipliers'!$H$504</v>
      </c>
      <c r="CW37" s="0" t="str">
        <f aca="false">"="&amp;CW$10&amp;CW21</f>
        <v>='P:\396 AAHPA\11539601 State Port &amp; Harbor Benefits\IMPLAN Multipliers\[Juneau 2013 Tax on Production and Imports Multipliers.xls]Tax on Production and Imports M'!$H$504</v>
      </c>
      <c r="CX37" s="0" t="str">
        <f aca="false">"="&amp;CX$10&amp;CX21</f>
        <v>='P:\396 AAHPA\11539601 State Port &amp; Harbor Benefits\IMPLAN Multipliers\[KPB 2013 Output Multipliers.xls]Output Multipliers'!$F$504</v>
      </c>
      <c r="CY37" s="0" t="str">
        <f aca="false">"="&amp;CY$10&amp;CY21</f>
        <v>='P:\396 AAHPA\11539601 State Port &amp; Harbor Benefits\IMPLAN Multipliers\[KPB 2013 Employment Multipliers.xls]Employment Multipliers'!$F$504</v>
      </c>
      <c r="CZ37" s="0" t="str">
        <f aca="false">"="&amp;CZ$10&amp;CZ21</f>
        <v>='P:\396 AAHPA\11539601 State Port &amp; Harbor Benefits\IMPLAN Multipliers\[KPB 2013 Total Value Added Multipliers.xls]Total Value Added Multipliers'!$F$504</v>
      </c>
      <c r="DA37" s="0" t="str">
        <f aca="false">"="&amp;DA$10&amp;DA21</f>
        <v>='P:\396 AAHPA\11539601 State Port &amp; Harbor Benefits\IMPLAN Multipliers\[KPB 2013 Labor Income Multipliers.xls]Labor Income Multipliers'!$F$504</v>
      </c>
      <c r="DB37" s="0" t="str">
        <f aca="false">"="&amp;DB$10&amp;DB21</f>
        <v>='P:\396 AAHPA\11539601 State Port &amp; Harbor Benefits\IMPLAN Multipliers\[KPB 2013 Tax on Production and Imports Multipliers.xls]Tax on Production and Imports M'!$F$504</v>
      </c>
      <c r="DC37" s="0" t="str">
        <f aca="false">"="&amp;DC$10&amp;DC21</f>
        <v>='P:\396 AAHPA\11539601 State Port &amp; Harbor Benefits\IMPLAN Multipliers\[KPB 2013 Employment Multipliers.xls]Employment Multipliers'!$H$504</v>
      </c>
      <c r="DD37" s="0" t="str">
        <f aca="false">"="&amp;DD$10&amp;DD21</f>
        <v>='P:\396 AAHPA\11539601 State Port &amp; Harbor Benefits\IMPLAN Multipliers\[KPB 2013 Total Value Added Multipliers.xls]Total Value Added Multipliers'!$H$504</v>
      </c>
      <c r="DE37" s="0" t="str">
        <f aca="false">"="&amp;DE$10&amp;DE21</f>
        <v>='P:\396 AAHPA\11539601 State Port &amp; Harbor Benefits\IMPLAN Multipliers\[KPB 2013 Labor Income Multipliers.xls]Labor Income Multipliers'!$H$504</v>
      </c>
      <c r="DF37" s="0" t="str">
        <f aca="false">"="&amp;DF$10&amp;DF21</f>
        <v>='P:\396 AAHPA\11539601 State Port &amp; Harbor Benefits\IMPLAN Multipliers\[KPB 2013 Tax on Production and Imports Multipliers.xls]Tax on Production and Imports M'!$H$504</v>
      </c>
      <c r="DG37" s="0" t="str">
        <f aca="false">"="&amp;DG$10&amp;DG21</f>
        <v>='P:\396 AAHPA\11539601 State Port &amp; Harbor Benefits\IMPLAN Multipliers\[Ketchikan 2013 Output Multipliers.xls]Output Multipliers'!$F$504</v>
      </c>
      <c r="DH37" s="0" t="str">
        <f aca="false">"="&amp;DH$10&amp;DH21</f>
        <v>='P:\396 AAHPA\11539601 State Port &amp; Harbor Benefits\IMPLAN Multipliers\[Ketchikan 2013 Employment Multipliers.xls]Employment Multipliers'!$F$504</v>
      </c>
      <c r="DI37" s="0" t="str">
        <f aca="false">"="&amp;DI$10&amp;DI21</f>
        <v>='P:\396 AAHPA\11539601 State Port &amp; Harbor Benefits\IMPLAN Multipliers\[Ketchikan 2013 Total Value Added Multipliers.xls]Total Value Added Multipliers'!$F$504</v>
      </c>
      <c r="DJ37" s="0" t="str">
        <f aca="false">"="&amp;DJ$10&amp;DJ21</f>
        <v>='P:\396 AAHPA\11539601 State Port &amp; Harbor Benefits\IMPLAN Multipliers\[Ketchikan 2013 Labor Income Multipliers.xls]Labor Income Multipliers'!$F$504</v>
      </c>
      <c r="DK37" s="0" t="str">
        <f aca="false">"="&amp;DK$10&amp;DK21</f>
        <v>='P:\396 AAHPA\11539601 State Port &amp; Harbor Benefits\IMPLAN Multipliers\[Ketchikan 2013 Tax on Production and Imports Multipliers.xls]Tax on Production and Imports M'!$F$504</v>
      </c>
      <c r="DL37" s="0" t="str">
        <f aca="false">"="&amp;DL$10&amp;DL21</f>
        <v>='P:\396 AAHPA\11539601 State Port &amp; Harbor Benefits\IMPLAN Multipliers\[Ketchikan 2013 Employment Multipliers.xls]Employment Multipliers'!$H$504</v>
      </c>
      <c r="DM37" s="0" t="str">
        <f aca="false">"="&amp;DM$10&amp;DM21</f>
        <v>='P:\396 AAHPA\11539601 State Port &amp; Harbor Benefits\IMPLAN Multipliers\[Ketchikan 2013 Total Value Added Multipliers.xls]Total Value Added Multipliers'!$H$504</v>
      </c>
      <c r="DN37" s="0" t="str">
        <f aca="false">"="&amp;DN$10&amp;DN21</f>
        <v>='P:\396 AAHPA\11539601 State Port &amp; Harbor Benefits\IMPLAN Multipliers\[Ketchikan 2013 Labor Income Multipliers.xls]Labor Income Multipliers'!$H$504</v>
      </c>
      <c r="DO37" s="0" t="str">
        <f aca="false">"="&amp;DO$10&amp;DO21</f>
        <v>='P:\396 AAHPA\11539601 State Port &amp; Harbor Benefits\IMPLAN Multipliers\[Ketchikan 2013 Tax on Production and Imports Multipliers.xls]Tax on Production and Imports M'!$H$504</v>
      </c>
      <c r="DP37" s="0" t="str">
        <f aca="false">"="&amp;DP$10&amp;DP21</f>
        <v>='P:\396 AAHPA\11539601 State Port &amp; Harbor Benefits\IMPLAN Multipliers\[Kodiak 2013 Output Multipliers.xls]Output Multipliers'!$F$504</v>
      </c>
      <c r="DQ37" s="0" t="str">
        <f aca="false">"="&amp;DQ$10&amp;DQ21</f>
        <v>='P:\396 AAHPA\11539601 State Port &amp; Harbor Benefits\IMPLAN Multipliers\[Kodiak 2013 Employment Multipliers.xls]Employment Multipliers'!$F$504</v>
      </c>
      <c r="DR37" s="0" t="str">
        <f aca="false">"="&amp;DR$10&amp;DR21</f>
        <v>='P:\396 AAHPA\11539601 State Port &amp; Harbor Benefits\IMPLAN Multipliers\[Kodiak 2013 Total Value Added Multipliers.xls]Total Value Added Multipliers'!$F$504</v>
      </c>
      <c r="DS37" s="0" t="str">
        <f aca="false">"="&amp;DS$10&amp;DS21</f>
        <v>='P:\396 AAHPA\11539601 State Port &amp; Harbor Benefits\IMPLAN Multipliers\[Kodiak 2013 Labor Income Multipliers.xls]Labor Income Multipliers'!$F$504</v>
      </c>
      <c r="DT37" s="0" t="str">
        <f aca="false">"="&amp;DT$10&amp;DT21</f>
        <v>='P:\396 AAHPA\11539601 State Port &amp; Harbor Benefits\IMPLAN Multipliers\[Kodiak 2013 Tax on Production and Imports Multipliers.xls]Tax on Production and Imports M'!$F$504</v>
      </c>
      <c r="DU37" s="0" t="str">
        <f aca="false">"="&amp;DU$10&amp;DU21</f>
        <v>='P:\396 AAHPA\11539601 State Port &amp; Harbor Benefits\IMPLAN Multipliers\[Kodiak 2013 Employment Multipliers.xls]Employment Multipliers'!$H$504</v>
      </c>
      <c r="DV37" s="0" t="str">
        <f aca="false">"="&amp;DV$10&amp;DV21</f>
        <v>='P:\396 AAHPA\11539601 State Port &amp; Harbor Benefits\IMPLAN Multipliers\[Kodiak 2013 Total Value Added Multipliers.xls]Total Value Added Multipliers'!$H$504</v>
      </c>
      <c r="DW37" s="0" t="str">
        <f aca="false">"="&amp;DW$10&amp;DW21</f>
        <v>='P:\396 AAHPA\11539601 State Port &amp; Harbor Benefits\IMPLAN Multipliers\[Kodiak 2013 Labor Income Multipliers.xls]Labor Income Multipliers'!$H$504</v>
      </c>
      <c r="DX37" s="0" t="str">
        <f aca="false">"="&amp;DX$10&amp;DX21</f>
        <v>='P:\396 AAHPA\11539601 State Port &amp; Harbor Benefits\IMPLAN Multipliers\[Kodiak 2013 Tax on Production and Imports Multipliers.xls]Tax on Production and Imports M'!$H$504</v>
      </c>
      <c r="DY37" s="0" t="str">
        <f aca="false">"="&amp;DY$10&amp;DY21</f>
        <v>='P:\396 AAHPA\11539601 State Port &amp; Harbor Benefits\IMPLAN Multipliers\[Lake and Pen 2013 Output Multipliers.xls]Output Multipliers'!$F$504</v>
      </c>
      <c r="DZ37" s="0" t="str">
        <f aca="false">"="&amp;DZ$10&amp;DZ21</f>
        <v>='P:\396 AAHPA\11539601 State Port &amp; Harbor Benefits\IMPLAN Multipliers\[Lake and Pen 2013 Employment Multipliers.xls]Employment Multipliers'!$F$504</v>
      </c>
      <c r="EA37" s="0" t="str">
        <f aca="false">"="&amp;EA$10&amp;EA21</f>
        <v>='P:\396 AAHPA\11539601 State Port &amp; Harbor Benefits\IMPLAN Multipliers\[Lake and Pen 2013 Total Value Added Multipliers.xls]Total Value Added Multipliers'!$F$504</v>
      </c>
      <c r="EB37" s="0" t="str">
        <f aca="false">"="&amp;EB$10&amp;EB21</f>
        <v>='P:\396 AAHPA\11539601 State Port &amp; Harbor Benefits\IMPLAN Multipliers\[Lake and Pen 2013 Labor Income Multipliers.xls]Labor Income Multipliers'!$F$504</v>
      </c>
      <c r="EC37" s="0" t="str">
        <f aca="false">"="&amp;EC$10&amp;EC21</f>
        <v>='P:\396 AAHPA\11539601 State Port &amp; Harbor Benefits\IMPLAN Multipliers\[Lake and Pen 2013 Tax on Production and Imports Multipliers.xls]Tax on Production and Imports M'!$F$504</v>
      </c>
      <c r="ED37" s="0" t="str">
        <f aca="false">"="&amp;ED$10&amp;ED21</f>
        <v>='P:\396 AAHPA\11539601 State Port &amp; Harbor Benefits\IMPLAN Multipliers\[Lake and Pen 2013 Employment Multipliers.xls]Employment Multipliers'!$H$504</v>
      </c>
      <c r="EE37" s="0" t="str">
        <f aca="false">"="&amp;EE$10&amp;EE21</f>
        <v>='P:\396 AAHPA\11539601 State Port &amp; Harbor Benefits\IMPLAN Multipliers\[Lake and Pen 2013 Total Value Added Multipliers.xls]Total Value Added Multipliers'!$H$504</v>
      </c>
      <c r="EF37" s="0" t="str">
        <f aca="false">"="&amp;EF$10&amp;EF21</f>
        <v>='P:\396 AAHPA\11539601 State Port &amp; Harbor Benefits\IMPLAN Multipliers\[Lake and Pen 2013 Labor Income Multipliers.xls]Labor Income Multipliers'!$H$504</v>
      </c>
      <c r="EG37" s="0" t="str">
        <f aca="false">"="&amp;EG$10&amp;EG21</f>
        <v>='P:\396 AAHPA\11539601 State Port &amp; Harbor Benefits\IMPLAN Multipliers\[Lake and Pen 2013 Tax on Production and Imports Multipliers.xls]Tax on Production and Imports M'!$H$504</v>
      </c>
      <c r="EH37" s="0" t="str">
        <f aca="false">"="&amp;EH$10&amp;EH21</f>
        <v>='P:\396 AAHPA\11539601 State Port &amp; Harbor Benefits\IMPLAN Multipliers\[MSB 2013 Output Multipliers.xls]Output Multipliers'!$F$504</v>
      </c>
      <c r="EI37" s="0" t="str">
        <f aca="false">"="&amp;EI$10&amp;EI21</f>
        <v>='P:\396 AAHPA\11539601 State Port &amp; Harbor Benefits\IMPLAN Multipliers\[MSB 2013 Employment Multipliers.xls]Employment Multipliers'!$F$504</v>
      </c>
      <c r="EJ37" s="0" t="str">
        <f aca="false">"="&amp;EJ$10&amp;EJ21</f>
        <v>='P:\396 AAHPA\11539601 State Port &amp; Harbor Benefits\IMPLAN Multipliers\[MSB 2013 Total Value Added Multipliers.xls]Total Value Added Multipliers'!$F$504</v>
      </c>
      <c r="EK37" s="0" t="str">
        <f aca="false">"="&amp;EK$10&amp;EK21</f>
        <v>='P:\396 AAHPA\11539601 State Port &amp; Harbor Benefits\IMPLAN Multipliers\[MSB 2013 Labor Income Multipliers.xls]Labor Income Multipliers'!$F$504</v>
      </c>
      <c r="EL37" s="0" t="str">
        <f aca="false">"="&amp;EL$10&amp;EL21</f>
        <v>='P:\396 AAHPA\11539601 State Port &amp; Harbor Benefits\IMPLAN Multipliers\[MSB 2013 Tax on Production and Imports Multipliers.xls]Tax on Production and Imports M'!$F$504</v>
      </c>
      <c r="EM37" s="0" t="str">
        <f aca="false">"="&amp;EM$10&amp;EM21</f>
        <v>='P:\396 AAHPA\11539601 State Port &amp; Harbor Benefits\IMPLAN Multipliers\[MSB 2013 Employment Multipliers.xls]Employment Multipliers'!$H$504</v>
      </c>
      <c r="EN37" s="0" t="str">
        <f aca="false">"="&amp;EN$10&amp;EN21</f>
        <v>='P:\396 AAHPA\11539601 State Port &amp; Harbor Benefits\IMPLAN Multipliers\[MSB 2013 Total Value Added Multipliers.xls]Total Value Added Multipliers'!$H$504</v>
      </c>
      <c r="EO37" s="0" t="str">
        <f aca="false">"="&amp;EO$10&amp;EO21</f>
        <v>='P:\396 AAHPA\11539601 State Port &amp; Harbor Benefits\IMPLAN Multipliers\[MSB 2013 Labor Income Multipliers.xls]Labor Income Multipliers'!$H$504</v>
      </c>
      <c r="EP37" s="0" t="str">
        <f aca="false">"="&amp;EP$10&amp;EP21</f>
        <v>='P:\396 AAHPA\11539601 State Port &amp; Harbor Benefits\IMPLAN Multipliers\[MSB 2013 Tax on Production and Imports Multipliers.xls]Tax on Production and Imports M'!$H$504</v>
      </c>
      <c r="EQ37" s="0" t="str">
        <f aca="false">"="&amp;EQ$10&amp;EQ21</f>
        <v>='P:\396 AAHPA\11539601 State Port &amp; Harbor Benefits\IMPLAN Multipliers\[Nome 2013 Output Multipliers.xls]Output Multipliers'!$F$504</v>
      </c>
      <c r="ER37" s="0" t="str">
        <f aca="false">"="&amp;ER$10&amp;ER21</f>
        <v>='P:\396 AAHPA\11539601 State Port &amp; Harbor Benefits\IMPLAN Multipliers\[Nome 2013 Employment Multipliers.xls]Employment Multipliers'!$F$504</v>
      </c>
      <c r="ES37" s="0" t="str">
        <f aca="false">"="&amp;ES$10&amp;ES21</f>
        <v>='P:\396 AAHPA\11539601 State Port &amp; Harbor Benefits\IMPLAN Multipliers\[Nome 2013 Total Value Added Multipliers.xls]Total Value Added Multipliers'!$F$504</v>
      </c>
      <c r="ET37" s="0" t="str">
        <f aca="false">"="&amp;ET$10&amp;ET21</f>
        <v>='P:\396 AAHPA\11539601 State Port &amp; Harbor Benefits\IMPLAN Multipliers\[Nome 2013 Labor Income Multipliers.xls]Labor Income Multipliers'!$F$504</v>
      </c>
      <c r="EU37" s="0" t="str">
        <f aca="false">"="&amp;EU$10&amp;EU21</f>
        <v>='P:\396 AAHPA\11539601 State Port &amp; Harbor Benefits\IMPLAN Multipliers\[Nome 2013 Tax on Production and Imports Multipliers.xls]Tax on Production and Imports M'!$F$504</v>
      </c>
      <c r="EV37" s="0" t="str">
        <f aca="false">"="&amp;EV$10&amp;EV21</f>
        <v>='P:\396 AAHPA\11539601 State Port &amp; Harbor Benefits\IMPLAN Multipliers\[Nome 2013 Employment Multipliers.xls]Employment Multipliers'!$H$504</v>
      </c>
      <c r="EW37" s="0" t="str">
        <f aca="false">"="&amp;EW$10&amp;EW21</f>
        <v>='P:\396 AAHPA\11539601 State Port &amp; Harbor Benefits\IMPLAN Multipliers\[Nome 2013 Total Value Added Multipliers.xls]Total Value Added Multipliers'!$H$504</v>
      </c>
      <c r="EX37" s="0" t="str">
        <f aca="false">"="&amp;EX$10&amp;EX21</f>
        <v>='P:\396 AAHPA\11539601 State Port &amp; Harbor Benefits\IMPLAN Multipliers\[Nome 2013 Labor Income Multipliers.xls]Labor Income Multipliers'!$H$504</v>
      </c>
      <c r="EY37" s="0" t="str">
        <f aca="false">"="&amp;EY$10&amp;EY21</f>
        <v>='P:\396 AAHPA\11539601 State Port &amp; Harbor Benefits\IMPLAN Multipliers\[Nome 2013 Tax on Production and Imports Multipliers.xls]Tax on Production and Imports M'!$H$504</v>
      </c>
      <c r="EZ37" s="0" t="str">
        <f aca="false">"="&amp;EZ$10&amp;EZ21</f>
        <v>='P:\396 AAHPA\11539601 State Port &amp; Harbor Benefits\IMPLAN Multipliers\[NSB 2013 Output Multipliers.xls]Output Multipliers'!$F$504</v>
      </c>
      <c r="FA37" s="0" t="str">
        <f aca="false">"="&amp;FA$10&amp;FA21</f>
        <v>='P:\396 AAHPA\11539601 State Port &amp; Harbor Benefits\IMPLAN Multipliers\[NSB 2013 Employment Multipliers.xls]Employment Multipliers'!$F$504</v>
      </c>
      <c r="FB37" s="0" t="str">
        <f aca="false">"="&amp;FB$10&amp;FB21</f>
        <v>='P:\396 AAHPA\11539601 State Port &amp; Harbor Benefits\IMPLAN Multipliers\[NSB 2013 Total Value Added Multipliers.xls]Total Value Added Multipliers'!$F$504</v>
      </c>
      <c r="FC37" s="0" t="str">
        <f aca="false">"="&amp;FC$10&amp;FC21</f>
        <v>='P:\396 AAHPA\11539601 State Port &amp; Harbor Benefits\IMPLAN Multipliers\[NSB 2013 Labor Income Multipliers.xls]Labor Income Multipliers'!$F$504</v>
      </c>
      <c r="FD37" s="0" t="str">
        <f aca="false">"="&amp;FD$10&amp;FD21</f>
        <v>='P:\396 AAHPA\11539601 State Port &amp; Harbor Benefits\IMPLAN Multipliers\[NSB 2013 Tax on Production and Imports Multipliers.xls]Tax on Production and Imports M'!$F$504</v>
      </c>
      <c r="FE37" s="0" t="str">
        <f aca="false">"="&amp;FE$10&amp;FE21</f>
        <v>='P:\396 AAHPA\11539601 State Port &amp; Harbor Benefits\IMPLAN Multipliers\[NSB 2013 Employment Multipliers.xls]Employment Multipliers'!$H$504</v>
      </c>
      <c r="FF37" s="0" t="str">
        <f aca="false">"="&amp;FF$10&amp;FF21</f>
        <v>='P:\396 AAHPA\11539601 State Port &amp; Harbor Benefits\IMPLAN Multipliers\[NSB 2013 Total Value Added Multipliers.xls]Total Value Added Multipliers'!$H$504</v>
      </c>
      <c r="FG37" s="0" t="str">
        <f aca="false">"="&amp;FG$10&amp;FG21</f>
        <v>='P:\396 AAHPA\11539601 State Port &amp; Harbor Benefits\IMPLAN Multipliers\[NSB 2013 Labor Income Multipliers.xls]Labor Income Multipliers'!$H$504</v>
      </c>
      <c r="FH37" s="0" t="str">
        <f aca="false">"="&amp;FH$10&amp;FH21</f>
        <v>='P:\396 AAHPA\11539601 State Port &amp; Harbor Benefits\IMPLAN Multipliers\[NSB 2013 Tax on Production and Imports Multipliers.xls]Tax on Production and Imports M'!$H$504</v>
      </c>
      <c r="FI37" s="0" t="str">
        <f aca="false">"="&amp;FI$10&amp;FI21</f>
        <v>='P:\396 AAHPA\11539601 State Port &amp; Harbor Benefits\IMPLAN Multipliers\[NWAB 2013 Output Multipliers.xls]Output Multipliers'!$F$504</v>
      </c>
      <c r="FJ37" s="0" t="str">
        <f aca="false">"="&amp;FJ$10&amp;FJ21</f>
        <v>='P:\396 AAHPA\11539601 State Port &amp; Harbor Benefits\IMPLAN Multipliers\[NWAB 2013 Employment Multipliers.xls]Employment Multipliers'!$F$504</v>
      </c>
      <c r="FK37" s="0" t="str">
        <f aca="false">"="&amp;FK$10&amp;FK21</f>
        <v>='P:\396 AAHPA\11539601 State Port &amp; Harbor Benefits\IMPLAN Multipliers\[NWAB 2013 Total Value Added Multipliers.xls]Total Value Added Multipliers'!$F$504</v>
      </c>
      <c r="FL37" s="0" t="str">
        <f aca="false">"="&amp;FL$10&amp;FL21</f>
        <v>='P:\396 AAHPA\11539601 State Port &amp; Harbor Benefits\IMPLAN Multipliers\[NWAB 2013 Labor Income Multipliers.xls]Labor Income Multipliers'!$F$504</v>
      </c>
      <c r="FM37" s="0" t="str">
        <f aca="false">"="&amp;FM$10&amp;FM21</f>
        <v>='P:\396 AAHPA\11539601 State Port &amp; Harbor Benefits\IMPLAN Multipliers\[NWAB 2013 Tax on Production and Imports Multipliers.xls]Tax on Production and Imports M'!$F$504</v>
      </c>
      <c r="FN37" s="0" t="str">
        <f aca="false">"="&amp;FN$10&amp;FN21</f>
        <v>='P:\396 AAHPA\11539601 State Port &amp; Harbor Benefits\IMPLAN Multipliers\[NWAB 2013 Employment Multipliers.xls]Employment Multipliers'!$H$504</v>
      </c>
      <c r="FO37" s="0" t="str">
        <f aca="false">"="&amp;FO$10&amp;FO21</f>
        <v>='P:\396 AAHPA\11539601 State Port &amp; Harbor Benefits\IMPLAN Multipliers\[NWAB 2013 Total Value Added Multipliers.xls]Total Value Added Multipliers'!$H$504</v>
      </c>
      <c r="FP37" s="0" t="str">
        <f aca="false">"="&amp;FP$10&amp;FP21</f>
        <v>='P:\396 AAHPA\11539601 State Port &amp; Harbor Benefits\IMPLAN Multipliers\[NWAB 2013 Labor Income Multipliers.xls]Labor Income Multipliers'!$H$504</v>
      </c>
      <c r="FQ37" s="0" t="str">
        <f aca="false">"="&amp;FQ$10&amp;FQ21</f>
        <v>='P:\396 AAHPA\11539601 State Port &amp; Harbor Benefits\IMPLAN Multipliers\[NWAB 2013 Tax on Production and Imports Multipliers.xls]Tax on Production and Imports M'!$H$504</v>
      </c>
      <c r="FR37" s="0" t="str">
        <f aca="false">"="&amp;FR$10&amp;FR21</f>
        <v>='P:\396 AAHPA\11539601 State Port &amp; Harbor Benefits\IMPLAN Multipliers\[Petersburg 2013 Output Multipliers.xls]Output Multipliers'!$F$504</v>
      </c>
      <c r="FS37" s="0" t="str">
        <f aca="false">"="&amp;FS$10&amp;FS21</f>
        <v>='P:\396 AAHPA\11539601 State Port &amp; Harbor Benefits\IMPLAN Multipliers\[Petersburg 2013 Employment Multipliers.xls]Employment Multipliers'!$F$504</v>
      </c>
      <c r="FT37" s="0" t="str">
        <f aca="false">"="&amp;FT$10&amp;FT21</f>
        <v>='P:\396 AAHPA\11539601 State Port &amp; Harbor Benefits\IMPLAN Multipliers\[Petersburg 2013 Total Value Added Multipliers.xls]Total Value Added Multipliers'!$F$504</v>
      </c>
      <c r="FU37" s="0" t="str">
        <f aca="false">"="&amp;FU$10&amp;FU21</f>
        <v>='P:\396 AAHPA\11539601 State Port &amp; Harbor Benefits\IMPLAN Multipliers\[Petersburg 2013 Labor Income Multipliers.xls]Labor Income Multipliers'!$F$504</v>
      </c>
      <c r="FV37" s="0" t="str">
        <f aca="false">"="&amp;FV$10&amp;FV21</f>
        <v>='P:\396 AAHPA\11539601 State Port &amp; Harbor Benefits\IMPLAN Multipliers\[Petersburg 2013 Tax on Production and Imports Multipliers.xls]Tax on Production and Imports M'!$F$504</v>
      </c>
      <c r="FW37" s="0" t="str">
        <f aca="false">"="&amp;FW$10&amp;FW21</f>
        <v>='P:\396 AAHPA\11539601 State Port &amp; Harbor Benefits\IMPLAN Multipliers\[Petersburg 2013 Employment Multipliers.xls]Employment Multipliers'!$H$504</v>
      </c>
      <c r="FX37" s="0" t="str">
        <f aca="false">"="&amp;FX$10&amp;FX21</f>
        <v>='P:\396 AAHPA\11539601 State Port &amp; Harbor Benefits\IMPLAN Multipliers\[Petersburg 2013 Total Value Added Multipliers.xls]Total Value Added Multipliers'!$H$504</v>
      </c>
      <c r="FY37" s="0" t="str">
        <f aca="false">"="&amp;FY$10&amp;FY21</f>
        <v>='P:\396 AAHPA\11539601 State Port &amp; Harbor Benefits\IMPLAN Multipliers\[Petersburg 2013 Labor Income Multipliers.xls]Labor Income Multipliers'!$H$504</v>
      </c>
      <c r="FZ37" s="0" t="str">
        <f aca="false">"="&amp;FZ$10&amp;FZ21</f>
        <v>='P:\396 AAHPA\11539601 State Port &amp; Harbor Benefits\IMPLAN Multipliers\[Petersburg 2013 Tax on Production and Imports Multipliers.xls]Tax on Production and Imports M'!$H$504</v>
      </c>
      <c r="GA37" s="0" t="str">
        <f aca="false">"="&amp;GA$10&amp;GA21</f>
        <v>='P:\396 AAHPA\11539601 State Port &amp; Harbor Benefits\IMPLAN Multipliers\[POW Hyder 2013 Output Multipliers.xls]Output Multipliers'!$F$504</v>
      </c>
      <c r="GB37" s="0" t="str">
        <f aca="false">"="&amp;GB$10&amp;GB21</f>
        <v>='P:\396 AAHPA\11539601 State Port &amp; Harbor Benefits\IMPLAN Multipliers\[POW Hyder 2013 Employment Multipliers.xls]Employment Multipliers'!$F$504</v>
      </c>
      <c r="GC37" s="0" t="str">
        <f aca="false">"="&amp;GC$10&amp;GC21</f>
        <v>='P:\396 AAHPA\11539601 State Port &amp; Harbor Benefits\IMPLAN Multipliers\[POW Hyder 2013 Total Value Added Multipliers.xls]Total Value Added Multipliers'!$F$504</v>
      </c>
      <c r="GD37" s="0" t="str">
        <f aca="false">"="&amp;GD$10&amp;GD21</f>
        <v>='P:\396 AAHPA\11539601 State Port &amp; Harbor Benefits\IMPLAN Multipliers\[POW Hyder 2013 Labor Income Multipliers.xls]Labor Income Multipliers'!$F$504</v>
      </c>
      <c r="GE37" s="0" t="str">
        <f aca="false">"="&amp;GE$10&amp;GE21</f>
        <v>='P:\396 AAHPA\11539601 State Port &amp; Harbor Benefits\IMPLAN Multipliers\[POW Hyder 2013 Tax on Production and Imports Multipliers.xls]Tax on Production and Imports M'!$F$504</v>
      </c>
      <c r="GF37" s="0" t="str">
        <f aca="false">"="&amp;GF$10&amp;GF21</f>
        <v>='P:\396 AAHPA\11539601 State Port &amp; Harbor Benefits\IMPLAN Multipliers\[POW Hyder 2013 Employment Multipliers.xls]Employment Multipliers'!$H$504</v>
      </c>
      <c r="GG37" s="0" t="str">
        <f aca="false">"="&amp;GG$10&amp;GG21</f>
        <v>='P:\396 AAHPA\11539601 State Port &amp; Harbor Benefits\IMPLAN Multipliers\[POW Hyder 2013 Total Value Added Multipliers.xls]Total Value Added Multipliers'!$H$504</v>
      </c>
      <c r="GH37" s="0" t="str">
        <f aca="false">"="&amp;GH$10&amp;GH21</f>
        <v>='P:\396 AAHPA\11539601 State Port &amp; Harbor Benefits\IMPLAN Multipliers\[POW Hyder 2013 Labor Income Multipliers.xls]Labor Income Multipliers'!$H$504</v>
      </c>
      <c r="GI37" s="0" t="str">
        <f aca="false">"="&amp;GI$10&amp;GI21</f>
        <v>='P:\396 AAHPA\11539601 State Port &amp; Harbor Benefits\IMPLAN Multipliers\[POW Hyder 2013 Tax on Production and Imports Multipliers.xls]Tax on Production and Imports M'!$H$504</v>
      </c>
      <c r="GJ37" s="0" t="str">
        <f aca="false">"="&amp;GJ$10&amp;GJ21</f>
        <v>='P:\396 AAHPA\11539601 State Port &amp; Harbor Benefits\IMPLAN Multipliers\[Sitka 2013 Output Multipliers.xls]Output Multipliers'!$F$504</v>
      </c>
      <c r="GK37" s="0" t="str">
        <f aca="false">"="&amp;GK$10&amp;GK21</f>
        <v>='P:\396 AAHPA\11539601 State Port &amp; Harbor Benefits\IMPLAN Multipliers\[Sitka 2013 Employment Multipliers.xls]Employment Multipliers'!$F$504</v>
      </c>
      <c r="GL37" s="0" t="str">
        <f aca="false">"="&amp;GL$10&amp;GL21</f>
        <v>='P:\396 AAHPA\11539601 State Port &amp; Harbor Benefits\IMPLAN Multipliers\[Sitka 2013 Total Value Added Multipliers.xls]Total Value Added Multipliers'!$F$504</v>
      </c>
      <c r="GM37" s="0" t="str">
        <f aca="false">"="&amp;GM$10&amp;GM21</f>
        <v>='P:\396 AAHPA\11539601 State Port &amp; Harbor Benefits\IMPLAN Multipliers\[Sitka 2013 Labor Income Multipliers.xls]Labor Income Multipliers'!$F$504</v>
      </c>
      <c r="GN37" s="0" t="str">
        <f aca="false">"="&amp;GN$10&amp;GN21</f>
        <v>='P:\396 AAHPA\11539601 State Port &amp; Harbor Benefits\IMPLAN Multipliers\[Sitka 2013 Tax on Production and Imports Multipliers.xls]Tax on Production and Imports M'!$F$504</v>
      </c>
      <c r="GO37" s="0" t="str">
        <f aca="false">"="&amp;GO$10&amp;GO21</f>
        <v>='P:\396 AAHPA\11539601 State Port &amp; Harbor Benefits\IMPLAN Multipliers\[Sitka 2013 Employment Multipliers.xls]Employment Multipliers'!$H$504</v>
      </c>
      <c r="GP37" s="0" t="str">
        <f aca="false">"="&amp;GP$10&amp;GP21</f>
        <v>='P:\396 AAHPA\11539601 State Port &amp; Harbor Benefits\IMPLAN Multipliers\[Sitka 2013 Total Value Added Multipliers.xls]Total Value Added Multipliers'!$H$504</v>
      </c>
      <c r="GQ37" s="0" t="str">
        <f aca="false">"="&amp;GQ$10&amp;GQ21</f>
        <v>='P:\396 AAHPA\11539601 State Port &amp; Harbor Benefits\IMPLAN Multipliers\[Sitka 2013 Labor Income Multipliers.xls]Labor Income Multipliers'!$H$504</v>
      </c>
      <c r="GR37" s="0" t="str">
        <f aca="false">"="&amp;GR$10&amp;GR21</f>
        <v>='P:\396 AAHPA\11539601 State Port &amp; Harbor Benefits\IMPLAN Multipliers\[Sitka 2013 Tax on Production and Imports Multipliers.xls]Tax on Production and Imports M'!$H$504</v>
      </c>
      <c r="GS37" s="0" t="str">
        <f aca="false">"="&amp;GS$10&amp;GS21</f>
        <v>='P:\396 AAHPA\11539601 State Port &amp; Harbor Benefits\IMPLAN Multipliers\[Skagway 2013 Output Multipliers.xls]Output Multipliers'!$F$504</v>
      </c>
      <c r="GT37" s="0" t="str">
        <f aca="false">"="&amp;GT$10&amp;GT21</f>
        <v>='P:\396 AAHPA\11539601 State Port &amp; Harbor Benefits\IMPLAN Multipliers\[Skagway 2013 Employment Multipliers.xls]Employment Multipliers'!$F$504</v>
      </c>
      <c r="GU37" s="0" t="str">
        <f aca="false">"="&amp;GU$10&amp;GU21</f>
        <v>='P:\396 AAHPA\11539601 State Port &amp; Harbor Benefits\IMPLAN Multipliers\[Skagway 2013 Total Value Added Multipliers.xls]Total Value Added Multipliers'!$F$504</v>
      </c>
      <c r="GV37" s="0" t="str">
        <f aca="false">"="&amp;GV$10&amp;GV21</f>
        <v>='P:\396 AAHPA\11539601 State Port &amp; Harbor Benefits\IMPLAN Multipliers\[Skagway 2013 Labor Income Multipliers.xls]Labor Income Multipliers'!$F$504</v>
      </c>
      <c r="GW37" s="0" t="str">
        <f aca="false">"="&amp;GW$10&amp;GW21</f>
        <v>='P:\396 AAHPA\11539601 State Port &amp; Harbor Benefits\IMPLAN Multipliers\[Skagway 2013 Tax on Production and Imports Multipliers.xls]Tax on Production and Imports M'!$F$504</v>
      </c>
      <c r="GX37" s="0" t="str">
        <f aca="false">"="&amp;GX$10&amp;GX21</f>
        <v>='P:\396 AAHPA\11539601 State Port &amp; Harbor Benefits\IMPLAN Multipliers\[Skagway 2013 Employment Multipliers.xls]Employment Multipliers'!$H$504</v>
      </c>
      <c r="GY37" s="0" t="str">
        <f aca="false">"="&amp;GY$10&amp;GY21</f>
        <v>='P:\396 AAHPA\11539601 State Port &amp; Harbor Benefits\IMPLAN Multipliers\[Skagway 2013 Total Value Added Multipliers.xls]Total Value Added Multipliers'!$H$504</v>
      </c>
      <c r="GZ37" s="0" t="str">
        <f aca="false">"="&amp;GZ$10&amp;GZ21</f>
        <v>='P:\396 AAHPA\11539601 State Port &amp; Harbor Benefits\IMPLAN Multipliers\[Skagway 2013 Labor Income Multipliers.xls]Labor Income Multipliers'!$H$504</v>
      </c>
      <c r="HA37" s="0" t="str">
        <f aca="false">"="&amp;HA$10&amp;HA21</f>
        <v>='P:\396 AAHPA\11539601 State Port &amp; Harbor Benefits\IMPLAN Multipliers\[Skagway 2013 Tax on Production and Imports Multipliers.xls]Tax on Production and Imports M'!$H$504</v>
      </c>
      <c r="HB37" s="0" t="str">
        <f aca="false">"="&amp;HB$10&amp;HB21</f>
        <v>='P:\396 AAHPA\11539601 State Port &amp; Harbor Benefits\IMPLAN Multipliers\[SE Fairbanks 2013 Output Multipliers.xls]Output Multipliers'!$F$504</v>
      </c>
      <c r="HC37" s="0" t="str">
        <f aca="false">"="&amp;HC$10&amp;HC21</f>
        <v>='P:\396 AAHPA\11539601 State Port &amp; Harbor Benefits\IMPLAN Multipliers\[SE Fairbanks 2013 Employment Multipliers.xls]Employment Multipliers'!$F$504</v>
      </c>
      <c r="HD37" s="0" t="str">
        <f aca="false">"="&amp;HD$10&amp;HD21</f>
        <v>='P:\396 AAHPA\11539601 State Port &amp; Harbor Benefits\IMPLAN Multipliers\[SE Fairbanks 2013 Total Value Added Multipliers.xls]Total Value Added Multipliers'!$F$504</v>
      </c>
      <c r="HE37" s="0" t="str">
        <f aca="false">"="&amp;HE$10&amp;HE21</f>
        <v>='P:\396 AAHPA\11539601 State Port &amp; Harbor Benefits\IMPLAN Multipliers\[SE Fairbanks 2013 Labor Income Multipliers.xls]Labor Income Multipliers'!$F$504</v>
      </c>
      <c r="HF37" s="0" t="str">
        <f aca="false">"="&amp;HF$10&amp;HF21</f>
        <v>='P:\396 AAHPA\11539601 State Port &amp; Harbor Benefits\IMPLAN Multipliers\[SE Fairbanks 2013 Tax on Production and Imports Multipliers.xls]Tax on Production and Imports M'!$F$504</v>
      </c>
      <c r="HG37" s="0" t="str">
        <f aca="false">"="&amp;HG$10&amp;HG21</f>
        <v>='P:\396 AAHPA\11539601 State Port &amp; Harbor Benefits\IMPLAN Multipliers\[SE Fairbanks 2013 Employment Multipliers.xls]Employment Multipliers'!$H$504</v>
      </c>
      <c r="HH37" s="0" t="str">
        <f aca="false">"="&amp;HH$10&amp;HH21</f>
        <v>='P:\396 AAHPA\11539601 State Port &amp; Harbor Benefits\IMPLAN Multipliers\[SE Fairbanks 2013 Total Value Added Multipliers.xls]Total Value Added Multipliers'!$H$504</v>
      </c>
      <c r="HI37" s="0" t="str">
        <f aca="false">"="&amp;HI$10&amp;HI21</f>
        <v>='P:\396 AAHPA\11539601 State Port &amp; Harbor Benefits\IMPLAN Multipliers\[SE Fairbanks 2013 Labor Income Multipliers.xls]Labor Income Multipliers'!$H$504</v>
      </c>
      <c r="HJ37" s="0" t="str">
        <f aca="false">"="&amp;HJ$10&amp;HJ21</f>
        <v>='P:\396 AAHPA\11539601 State Port &amp; Harbor Benefits\IMPLAN Multipliers\[SE Fairbanks 2013 Tax on Production and Imports Multipliers.xls]Tax on Production and Imports M'!$H$504</v>
      </c>
      <c r="HK37" s="0" t="str">
        <f aca="false">"="&amp;HK$10&amp;HK21</f>
        <v>='P:\396 AAHPA\11539601 State Port &amp; Harbor Benefits\IMPLAN Multipliers\[Valdez Cordova 2013 Output Multipliers.xls]Output Multipliers'!$F$504</v>
      </c>
      <c r="HL37" s="0" t="str">
        <f aca="false">"="&amp;HL$10&amp;HL21</f>
        <v>='P:\396 AAHPA\11539601 State Port &amp; Harbor Benefits\IMPLAN Multipliers\[Valdez Cordova 2013 Employment Multipliers.xls]Employment Multipliers'!$F$504</v>
      </c>
      <c r="HM37" s="0" t="str">
        <f aca="false">"="&amp;HM$10&amp;HM21</f>
        <v>='P:\396 AAHPA\11539601 State Port &amp; Harbor Benefits\IMPLAN Multipliers\[Valdez Cordova 2013 Total Value Added Multipliers.xls]Total Value Added Multipliers'!$F$504</v>
      </c>
      <c r="HN37" s="0" t="str">
        <f aca="false">"="&amp;HN$10&amp;HN21</f>
        <v>='P:\396 AAHPA\11539601 State Port &amp; Harbor Benefits\IMPLAN Multipliers\[Valdez Cordova 2013 Labor Income Multipliers.xls]Labor Income Multipliers'!$F$504</v>
      </c>
      <c r="HO37" s="0" t="str">
        <f aca="false">"="&amp;HO$10&amp;HO21</f>
        <v>='P:\396 AAHPA\11539601 State Port &amp; Harbor Benefits\IMPLAN Multipliers\[Valdez Cordova 2013 Tax on Production and Imports Multipliers.xls]Tax on Production and Imports M'!$F$504</v>
      </c>
      <c r="HP37" s="0" t="str">
        <f aca="false">"="&amp;HP$10&amp;HP21</f>
        <v>='P:\396 AAHPA\11539601 State Port &amp; Harbor Benefits\IMPLAN Multipliers\[Valdez Cordova 2013 Employment Multipliers.xls]Employment Multipliers'!$H$504</v>
      </c>
      <c r="HQ37" s="0" t="str">
        <f aca="false">"="&amp;HQ$10&amp;HQ21</f>
        <v>='P:\396 AAHPA\11539601 State Port &amp; Harbor Benefits\IMPLAN Multipliers\[Valdez Cordova 2013 Total Value Added Multipliers.xls]Total Value Added Multipliers'!$H$504</v>
      </c>
      <c r="HR37" s="0" t="str">
        <f aca="false">"="&amp;HR$10&amp;HR21</f>
        <v>='P:\396 AAHPA\11539601 State Port &amp; Harbor Benefits\IMPLAN Multipliers\[Valdez Cordova 2013 Labor Income Multipliers.xls]Labor Income Multipliers'!$H$504</v>
      </c>
      <c r="HS37" s="0" t="str">
        <f aca="false">"="&amp;HS$10&amp;HS21</f>
        <v>='P:\396 AAHPA\11539601 State Port &amp; Harbor Benefits\IMPLAN Multipliers\[Valdez Cordova 2013 Tax on Production and Imports Multipliers.xls]Tax on Production and Imports M'!$H$504</v>
      </c>
      <c r="HT37" s="0" t="str">
        <f aca="false">"="&amp;HT$10&amp;HT21</f>
        <v>='P:\396 AAHPA\11539601 State Port &amp; Harbor Benefits\IMPLAN Multipliers\[Wade Hampton 2013 Output Multipliers.xls]Output Multipliers'!$F$504</v>
      </c>
      <c r="HU37" s="0" t="str">
        <f aca="false">"="&amp;HU$10&amp;HU21</f>
        <v>='P:\396 AAHPA\11539601 State Port &amp; Harbor Benefits\IMPLAN Multipliers\[Wade Hampton 2013 Employment Multipliers.xls]Employment Multipliers'!$F$504</v>
      </c>
      <c r="HV37" s="0" t="str">
        <f aca="false">"="&amp;HV$10&amp;HV21</f>
        <v>='P:\396 AAHPA\11539601 State Port &amp; Harbor Benefits\IMPLAN Multipliers\[Wade Hampton 2013 Total Value Added Multipliers.xls]Total Value Added Multipliers'!$F$504</v>
      </c>
      <c r="HW37" s="0" t="str">
        <f aca="false">"="&amp;HW$10&amp;HW21</f>
        <v>='P:\396 AAHPA\11539601 State Port &amp; Harbor Benefits\IMPLAN Multipliers\[Wade Hampton 2013 Labor Income Multipliers.xls]Labor Income Multipliers'!$F$504</v>
      </c>
      <c r="HX37" s="0" t="str">
        <f aca="false">"="&amp;HX$10&amp;HX21</f>
        <v>='P:\396 AAHPA\11539601 State Port &amp; Harbor Benefits\IMPLAN Multipliers\[Wade Hampton 2013 Tax on Production and Imports Multipliers.xls]Tax on Production and Imports M'!$F$504</v>
      </c>
      <c r="HY37" s="0" t="str">
        <f aca="false">"="&amp;HY$10&amp;HY21</f>
        <v>='P:\396 AAHPA\11539601 State Port &amp; Harbor Benefits\IMPLAN Multipliers\[Wade Hampton 2013 Employment Multipliers.xls]Employment Multipliers'!$H$504</v>
      </c>
      <c r="HZ37" s="0" t="str">
        <f aca="false">"="&amp;HZ$10&amp;HZ21</f>
        <v>='P:\396 AAHPA\11539601 State Port &amp; Harbor Benefits\IMPLAN Multipliers\[Wade Hampton 2013 Total Value Added Multipliers.xls]Total Value Added Multipliers'!$H$504</v>
      </c>
      <c r="IA37" s="0" t="str">
        <f aca="false">"="&amp;IA$10&amp;IA21</f>
        <v>='P:\396 AAHPA\11539601 State Port &amp; Harbor Benefits\IMPLAN Multipliers\[Wade Hampton 2013 Labor Income Multipliers.xls]Labor Income Multipliers'!$H$504</v>
      </c>
      <c r="IB37" s="0" t="str">
        <f aca="false">"="&amp;IB$10&amp;IB21</f>
        <v>='P:\396 AAHPA\11539601 State Port &amp; Harbor Benefits\IMPLAN Multipliers\[Wade Hampton 2013 Tax on Production and Imports Multipliers.xls]Tax on Production and Imports M'!$H$504</v>
      </c>
      <c r="IC37" s="0" t="str">
        <f aca="false">"="&amp;IC$10&amp;IC21</f>
        <v>='P:\396 AAHPA\11539601 State Port &amp; Harbor Benefits\IMPLAN Multipliers\[Wrangell 2013 Output Multipliers.xls]Output Multipliers'!$F$504</v>
      </c>
      <c r="ID37" s="0" t="str">
        <f aca="false">"="&amp;ID$10&amp;ID21</f>
        <v>='P:\396 AAHPA\11539601 State Port &amp; Harbor Benefits\IMPLAN Multipliers\[Wrangell 2013 Employment Multipliers.xls]Employment Multipliers'!$F$504</v>
      </c>
      <c r="IE37" s="0" t="str">
        <f aca="false">"="&amp;IE$10&amp;IE21</f>
        <v>='P:\396 AAHPA\11539601 State Port &amp; Harbor Benefits\IMPLAN Multipliers\[Wrangell 2013 Total Value Added Multipliers.xls]Total Value Added Multipliers'!$F$504</v>
      </c>
      <c r="IF37" s="0" t="str">
        <f aca="false">"="&amp;IF$10&amp;IF21</f>
        <v>='P:\396 AAHPA\11539601 State Port &amp; Harbor Benefits\IMPLAN Multipliers\[Wrangell 2013 Labor Income Multipliers.xls]Labor Income Multipliers'!$F$504</v>
      </c>
      <c r="IG37" s="0" t="str">
        <f aca="false">"="&amp;IG$10&amp;IG21</f>
        <v>='P:\396 AAHPA\11539601 State Port &amp; Harbor Benefits\IMPLAN Multipliers\[Wrangell 2013 Tax on Production and Imports Multipliers.xls]Tax on Production and Imports M'!$F$504</v>
      </c>
      <c r="IH37" s="0" t="str">
        <f aca="false">"="&amp;IH$10&amp;IH21</f>
        <v>='P:\396 AAHPA\11539601 State Port &amp; Harbor Benefits\IMPLAN Multipliers\[Wrangell 2013 Employment Multipliers.xls]Employment Multipliers'!$H$504</v>
      </c>
      <c r="II37" s="0" t="str">
        <f aca="false">"="&amp;II$10&amp;II21</f>
        <v>='P:\396 AAHPA\11539601 State Port &amp; Harbor Benefits\IMPLAN Multipliers\[Wrangell 2013 Total Value Added Multipliers.xls]Total Value Added Multipliers'!$H$504</v>
      </c>
      <c r="IJ37" s="0" t="str">
        <f aca="false">"="&amp;IJ$10&amp;IJ21</f>
        <v>='P:\396 AAHPA\11539601 State Port &amp; Harbor Benefits\IMPLAN Multipliers\[Wrangell 2013 Labor Income Multipliers.xls]Labor Income Multipliers'!$H$504</v>
      </c>
      <c r="IK37" s="0" t="str">
        <f aca="false">"="&amp;IK$10&amp;IK21</f>
        <v>='P:\396 AAHPA\11539601 State Port &amp; Harbor Benefits\IMPLAN Multipliers\[Wrangell 2013 Tax on Production and Imports Multipliers.xls]Tax on Production and Imports M'!$H$504</v>
      </c>
      <c r="IL37" s="0" t="str">
        <f aca="false">"="&amp;IL$10&amp;IL21</f>
        <v>='P:\396 AAHPA\11539601 State Port &amp; Harbor Benefits\IMPLAN Multipliers\[Yakutat 2013 Output Multipliers.xls]Output Multipliers'!$F$504</v>
      </c>
      <c r="IM37" s="0" t="str">
        <f aca="false">"="&amp;IM$10&amp;IM21</f>
        <v>='P:\396 AAHPA\11539601 State Port &amp; Harbor Benefits\IMPLAN Multipliers\[Yakutat 2013 Employment Multipliers.xls]Employment Multipliers'!$F$504</v>
      </c>
      <c r="IN37" s="0" t="str">
        <f aca="false">"="&amp;IN$10&amp;IN21</f>
        <v>='P:\396 AAHPA\11539601 State Port &amp; Harbor Benefits\IMPLAN Multipliers\[Yakutat 2013 Total Value Added Multipliers.xls]Total Value Added Multipliers'!$F$504</v>
      </c>
      <c r="IO37" s="0" t="str">
        <f aca="false">"="&amp;IO$10&amp;IO21</f>
        <v>='P:\396 AAHPA\11539601 State Port &amp; Harbor Benefits\IMPLAN Multipliers\[Yakutat 2013 Labor Income Multipliers.xls]Labor Income Multipliers'!$F$504</v>
      </c>
      <c r="IP37" s="0" t="str">
        <f aca="false">"="&amp;IP$10&amp;IP21</f>
        <v>='P:\396 AAHPA\11539601 State Port &amp; Harbor Benefits\IMPLAN Multipliers\[Yakutat 2013 Tax on Production and Imports Multipliers.xls]Tax on Production and Imports M'!$F$504</v>
      </c>
      <c r="IQ37" s="0" t="str">
        <f aca="false">"="&amp;IQ$10&amp;IQ21</f>
        <v>='P:\396 AAHPA\11539601 State Port &amp; Harbor Benefits\IMPLAN Multipliers\[Yakutat 2013 Employment Multipliers.xls]Employment Multipliers'!$H$504</v>
      </c>
      <c r="IR37" s="0" t="str">
        <f aca="false">"="&amp;IR$10&amp;IR21</f>
        <v>='P:\396 AAHPA\11539601 State Port &amp; Harbor Benefits\IMPLAN Multipliers\[Yakutat 2013 Total Value Added Multipliers.xls]Total Value Added Multipliers'!$H$504</v>
      </c>
      <c r="IS37" s="0" t="str">
        <f aca="false">"="&amp;IS$10&amp;IS21</f>
        <v>='P:\396 AAHPA\11539601 State Port &amp; Harbor Benefits\IMPLAN Multipliers\[Yakutat 2013 Labor Income Multipliers.xls]Labor Income Multipliers'!$H$504</v>
      </c>
      <c r="IT37" s="0" t="str">
        <f aca="false">"="&amp;IT$10&amp;IT21</f>
        <v>='P:\396 AAHPA\11539601 State Port &amp; Harbor Benefits\IMPLAN Multipliers\[Yakutat 2013 Tax on Production and Imports Multipliers.xls]Tax on Production and Imports M'!$H$504</v>
      </c>
      <c r="IU37" s="0" t="str">
        <f aca="false">"="&amp;IU$10&amp;IU21</f>
        <v>='P:\396 AAHPA\11539601 State Port &amp; Harbor Benefits\IMPLAN Multipliers\[YK CA 2013 Output Multipliers.xls]Output Multipliers'!$F$504</v>
      </c>
      <c r="IV37" s="0" t="str">
        <f aca="false">"="&amp;IV$10&amp;IV21</f>
        <v>='P:\396 AAHPA\11539601 State Port &amp; Harbor Benefits\IMPLAN Multipliers\[YK CA 2013 Employment Multipliers.xls]Employment Multipliers'!$F$504</v>
      </c>
      <c r="IW37" s="0" t="str">
        <f aca="false">"="&amp;IW$10&amp;IW21</f>
        <v>='P:\396 AAHPA\11539601 State Port &amp; Harbor Benefits\IMPLAN Multipliers\[YK CA 2013 Total Value Added Multipliers.xls]Total Value Added Multipliers'!$F$504</v>
      </c>
      <c r="IX37" s="0" t="str">
        <f aca="false">"="&amp;IX$10&amp;IX21</f>
        <v>='P:\396 AAHPA\11539601 State Port &amp; Harbor Benefits\IMPLAN Multipliers\[YK CA 2013 Labor Income Multipliers.xls]Labor Income Multipliers'!$F$504</v>
      </c>
      <c r="IY37" s="0" t="str">
        <f aca="false">"="&amp;IY$10&amp;IY21</f>
        <v>='P:\396 AAHPA\11539601 State Port &amp; Harbor Benefits\IMPLAN Multipliers\[YK CA 2013 Tax on Production and Imports Multipliers.xls]Tax on Production and Imports M'!$F$504</v>
      </c>
      <c r="IZ37" s="0" t="str">
        <f aca="false">"="&amp;IZ$10&amp;IZ21</f>
        <v>='P:\396 AAHPA\11539601 State Port &amp; Harbor Benefits\IMPLAN Multipliers\[YK CA 2013 Employment Multipliers.xls]Employment Multipliers'!$H$504</v>
      </c>
      <c r="JA37" s="0" t="str">
        <f aca="false">"="&amp;JA$10&amp;JA21</f>
        <v>='P:\396 AAHPA\11539601 State Port &amp; Harbor Benefits\IMPLAN Multipliers\[YK CA 2013 Total Value Added Multipliers.xls]Total Value Added Multipliers'!$H$504</v>
      </c>
      <c r="JB37" s="0" t="str">
        <f aca="false">"="&amp;JB$10&amp;JB21</f>
        <v>='P:\396 AAHPA\11539601 State Port &amp; Harbor Benefits\IMPLAN Multipliers\[YK CA 2013 Labor Income Multipliers.xls]Labor Income Multipliers'!$H$504</v>
      </c>
      <c r="JC37" s="0" t="str">
        <f aca="false">"="&amp;JC$10&amp;JC21</f>
        <v>='P:\396 AAHPA\11539601 State Port &amp; Harbor Benefits\IMPLAN Multipliers\[YK CA 2013 Tax on Production and Imports Multipliers.xls]Tax on Production and Imports M'!$H$504</v>
      </c>
    </row>
    <row r="38" customFormat="false" ht="12.75" hidden="true" customHeight="false" outlineLevel="0" collapsed="false">
      <c r="A38" s="352" t="s">
        <v>612</v>
      </c>
      <c r="C38" s="0" t="str">
        <f aca="false">"="&amp;C$10&amp;C22</f>
        <v>='P:\396 AAHPA\11539601 State Port &amp; Harbor Benefits\IMPLAN Multipliers\[AEB 2013 Output Multipliers.xls]Output Multipliers'!$F$505</v>
      </c>
      <c r="D38" s="0" t="str">
        <f aca="false">"="&amp;D$10&amp;D22</f>
        <v>='P:\396 AAHPA\11539601 State Port &amp; Harbor Benefits\IMPLAN Multipliers\[AEB 2013 Employment Multipliers.xls]Employment Multipliers'!$F$505</v>
      </c>
      <c r="E38" s="0" t="str">
        <f aca="false">"="&amp;E$10&amp;E22</f>
        <v>='P:\396 AAHPA\11539601 State Port &amp; Harbor Benefits\IMPLAN Multipliers\[AEB 2013 Total Value Added Multipliers.xls]Total Value Added Multipliers'!$F$505</v>
      </c>
      <c r="F38" s="0" t="str">
        <f aca="false">"="&amp;F$10&amp;F22</f>
        <v>='P:\396 AAHPA\11539601 State Port &amp; Harbor Benefits\IMPLAN Multipliers\[AEB 2013 Labor Income Multipliers.xls]Labor Income Multipliers'!$F$505</v>
      </c>
      <c r="G38" s="0" t="str">
        <f aca="false">"="&amp;G$10&amp;G22</f>
        <v>='P:\396 AAHPA\11539601 State Port &amp; Harbor Benefits\IMPLAN Multipliers\[AEB 2013 Tax on Production and Imports Multipliers.xls]Tax on Production and Imports M'!$F$505</v>
      </c>
      <c r="H38" s="0" t="str">
        <f aca="false">"="&amp;H$10&amp;H22</f>
        <v>='P:\396 AAHPA\11539601 State Port &amp; Harbor Benefits\IMPLAN Multipliers\[AEB 2013 Employment Multipliers.xls]Employment Multipliers'!$H$505</v>
      </c>
      <c r="I38" s="0" t="str">
        <f aca="false">"="&amp;I$10&amp;I22</f>
        <v>='P:\396 AAHPA\11539601 State Port &amp; Harbor Benefits\IMPLAN Multipliers\[AEB 2013 Total Value Added Multipliers.xls]Total Value Added Multipliers'!$H$505</v>
      </c>
      <c r="J38" s="0" t="str">
        <f aca="false">"="&amp;J$10&amp;J22</f>
        <v>='P:\396 AAHPA\11539601 State Port &amp; Harbor Benefits\IMPLAN Multipliers\[AEB 2013 Labor Income Multipliers.xls]Labor Income Multipliers'!$H$505</v>
      </c>
      <c r="K38" s="0" t="str">
        <f aca="false">"="&amp;K$10&amp;K22</f>
        <v>='P:\396 AAHPA\11539601 State Port &amp; Harbor Benefits\IMPLAN Multipliers\[AEB 2013 Tax on Production and Imports Multipliers.xls]Tax on Production and Imports M'!$H$505</v>
      </c>
      <c r="L38" s="0" t="str">
        <f aca="false">"="&amp;L$10&amp;L22</f>
        <v>='P:\396 AAHPA\11539601 State Port &amp; Harbor Benefits\IMPLAN Multipliers\[AWCA 2013 Output Multipliers.xls]Output Multipliers'!$F$505</v>
      </c>
      <c r="M38" s="0" t="str">
        <f aca="false">"="&amp;M$10&amp;M22</f>
        <v>='P:\396 AAHPA\11539601 State Port &amp; Harbor Benefits\IMPLAN Multipliers\[AWCA 2013 Employment Multipliers.xls]Employment Multipliers'!$F$505</v>
      </c>
      <c r="N38" s="0" t="str">
        <f aca="false">"="&amp;N$10&amp;N22</f>
        <v>='P:\396 AAHPA\11539601 State Port &amp; Harbor Benefits\IMPLAN Multipliers\[AWCA 2013 Total Value Added Multipliers.xls]Total Value Added Multipliers'!$F$505</v>
      </c>
      <c r="O38" s="0" t="str">
        <f aca="false">"="&amp;O$10&amp;O22</f>
        <v>='P:\396 AAHPA\11539601 State Port &amp; Harbor Benefits\IMPLAN Multipliers\[AWCA 2013 Labor Income Multipliers.xls]Labor Income Multipliers'!$F$505</v>
      </c>
      <c r="P38" s="0" t="str">
        <f aca="false">"="&amp;P$10&amp;P22</f>
        <v>='P:\396 AAHPA\11539601 State Port &amp; Harbor Benefits\IMPLAN Multipliers\[AWCA 2013 Tax on Production and Imports Multipliers.xls]Tax on Production and Imports M'!$F$505</v>
      </c>
      <c r="Q38" s="0" t="str">
        <f aca="false">"="&amp;Q$10&amp;Q22</f>
        <v>='P:\396 AAHPA\11539601 State Port &amp; Harbor Benefits\IMPLAN Multipliers\[AWCA 2013 Employment Multipliers.xls]Employment Multipliers'!$H$505</v>
      </c>
      <c r="R38" s="0" t="str">
        <f aca="false">"="&amp;R$10&amp;R22</f>
        <v>='P:\396 AAHPA\11539601 State Port &amp; Harbor Benefits\IMPLAN Multipliers\[AWCA 2013 Total Value Added Multipliers.xls]Total Value Added Multipliers'!$H$505</v>
      </c>
      <c r="S38" s="0" t="str">
        <f aca="false">"="&amp;S$10&amp;S22</f>
        <v>='P:\396 AAHPA\11539601 State Port &amp; Harbor Benefits\IMPLAN Multipliers\[AWCA 2013 Labor Income Multipliers.xls]Labor Income Multipliers'!$H$505</v>
      </c>
      <c r="T38" s="0" t="str">
        <f aca="false">"="&amp;T$10&amp;T22</f>
        <v>='P:\396 AAHPA\11539601 State Port &amp; Harbor Benefits\IMPLAN Multipliers\[AWCA 2013 Tax on Production and Imports Multipliers.xls]Tax on Production and Imports M'!$H$505</v>
      </c>
      <c r="U38" s="0" t="str">
        <f aca="false">"="&amp;U$10&amp;U22</f>
        <v>='P:\396 AAHPA\11539601 State Port &amp; Harbor Benefits\IMPLAN Multipliers\[MOA 2013 Output Multipliers.xls]Output Multipliers'!$F$505</v>
      </c>
      <c r="V38" s="0" t="str">
        <f aca="false">"="&amp;V$10&amp;V22</f>
        <v>='P:\396 AAHPA\11539601 State Port &amp; Harbor Benefits\IMPLAN Multipliers\[MOA 2013 Employment Multipliers.xls]Employment Multipliers'!$F$505</v>
      </c>
      <c r="W38" s="0" t="str">
        <f aca="false">"="&amp;W$10&amp;W22</f>
        <v>='P:\396 AAHPA\11539601 State Port &amp; Harbor Benefits\IMPLAN Multipliers\[MOA 2013 Total Value Added Multipliers.xls]Total Value Added Multipliers'!$F$505</v>
      </c>
      <c r="X38" s="0" t="str">
        <f aca="false">"="&amp;X$10&amp;X22</f>
        <v>='P:\396 AAHPA\11539601 State Port &amp; Harbor Benefits\IMPLAN Multipliers\[MOA 2013 Labor Income Multipliers.xls]Labor Income Multipliers'!$F$505</v>
      </c>
      <c r="Y38" s="0" t="str">
        <f aca="false">"="&amp;Y$10&amp;Y22</f>
        <v>='P:\396 AAHPA\11539601 State Port &amp; Harbor Benefits\IMPLAN Multipliers\[MOA 2013 Tax on Production and Imports Multipliers.xls]Tax on Production and Imports M'!$F$505</v>
      </c>
      <c r="Z38" s="0" t="str">
        <f aca="false">"="&amp;Z$10&amp;Z22</f>
        <v>='P:\396 AAHPA\11539601 State Port &amp; Harbor Benefits\IMPLAN Multipliers\[MOA 2013 Employment Multipliers.xls]Employment Multipliers'!$H$505</v>
      </c>
      <c r="AA38" s="0" t="str">
        <f aca="false">"="&amp;AA$10&amp;AA22</f>
        <v>='P:\396 AAHPA\11539601 State Port &amp; Harbor Benefits\IMPLAN Multipliers\[MOA 2013 Total Value Added Multipliers.xls]Total Value Added Multipliers'!$H$505</v>
      </c>
      <c r="AB38" s="0" t="str">
        <f aca="false">"="&amp;AB$10&amp;AB22</f>
        <v>='P:\396 AAHPA\11539601 State Port &amp; Harbor Benefits\IMPLAN Multipliers\[MOA 2013 Labor Income Multipliers.xls]Labor Income Multipliers'!$H$505</v>
      </c>
      <c r="AC38" s="0" t="str">
        <f aca="false">"="&amp;AC$10&amp;AC22</f>
        <v>='P:\396 AAHPA\11539601 State Port &amp; Harbor Benefits\IMPLAN Multipliers\[MOA 2013 Tax on Production and Imports Multipliers.xls]Tax on Production and Imports M'!$H$505</v>
      </c>
      <c r="AD38" s="0" t="str">
        <f aca="false">"="&amp;AD$10&amp;AD22</f>
        <v>='P:\396 AAHPA\11539601 State Port &amp; Harbor Benefits\IMPLAN Multipliers\[Bethel 2013 Output Multipliers.xls]Output Multipliers'!$F$505</v>
      </c>
      <c r="AE38" s="0" t="str">
        <f aca="false">"="&amp;AE$10&amp;AE22</f>
        <v>='P:\396 AAHPA\11539601 State Port &amp; Harbor Benefits\IMPLAN Multipliers\[Bethel 2013 Employment Multipliers.xls]Employment Multipliers'!$F$505</v>
      </c>
      <c r="AF38" s="0" t="str">
        <f aca="false">"="&amp;AF$10&amp;AF22</f>
        <v>='P:\396 AAHPA\11539601 State Port &amp; Harbor Benefits\IMPLAN Multipliers\[Bethel 2013 Total Value Added Multipliers.xls]Total Value Added Multipliers'!$F$505</v>
      </c>
      <c r="AG38" s="0" t="str">
        <f aca="false">"="&amp;AG$10&amp;AG22</f>
        <v>='P:\396 AAHPA\11539601 State Port &amp; Harbor Benefits\IMPLAN Multipliers\[Bethel 2013 Labor Income Multipliers.xls]Labor Income Multipliers'!$F$505</v>
      </c>
      <c r="AH38" s="0" t="str">
        <f aca="false">"="&amp;AH$10&amp;AH22</f>
        <v>='P:\396 AAHPA\11539601 State Port &amp; Harbor Benefits\IMPLAN Multipliers\[Bethel 2013 Tax on Production and Imports Multipliers.xls]Tax on Production and Imports M'!$F$505</v>
      </c>
      <c r="AI38" s="0" t="str">
        <f aca="false">"="&amp;AI$10&amp;AI22</f>
        <v>='P:\396 AAHPA\11539601 State Port &amp; Harbor Benefits\IMPLAN Multipliers\[Bethel 2013 Employment Multipliers.xls]Employment Multipliers'!$H$505</v>
      </c>
      <c r="AJ38" s="0" t="str">
        <f aca="false">"="&amp;AJ$10&amp;AJ22</f>
        <v>='P:\396 AAHPA\11539601 State Port &amp; Harbor Benefits\IMPLAN Multipliers\[Bethel 2013 Total Value Added Multipliers.xls]Total Value Added Multipliers'!$H$505</v>
      </c>
      <c r="AK38" s="0" t="str">
        <f aca="false">"="&amp;AK$10&amp;AK22</f>
        <v>='P:\396 AAHPA\11539601 State Port &amp; Harbor Benefits\IMPLAN Multipliers\[Bethel 2013 Labor Income Multipliers.xls]Labor Income Multipliers'!$H$505</v>
      </c>
      <c r="AL38" s="0" t="str">
        <f aca="false">"="&amp;AL$10&amp;AL22</f>
        <v>='P:\396 AAHPA\11539601 State Port &amp; Harbor Benefits\IMPLAN Multipliers\[Bethel 2013 Tax on Production and Imports Multipliers.xls]Tax on Production and Imports M'!$H$505</v>
      </c>
      <c r="AM38" s="0" t="str">
        <f aca="false">"="&amp;AM$10&amp;AM22</f>
        <v>='P:\396 AAHPA\11539601 State Port &amp; Harbor Benefits\IMPLAN Multipliers\[BBB 2013 Output Multipliers.xls]Output Multipliers'!$F$505</v>
      </c>
      <c r="AN38" s="0" t="str">
        <f aca="false">"="&amp;AN$10&amp;AN22</f>
        <v>='P:\396 AAHPA\11539601 State Port &amp; Harbor Benefits\IMPLAN Multipliers\[BBB 2013 Employment Multipliers.xls]Employment Multipliers'!$F$505</v>
      </c>
      <c r="AO38" s="0" t="str">
        <f aca="false">"="&amp;AO$10&amp;AO22</f>
        <v>='P:\396 AAHPA\11539601 State Port &amp; Harbor Benefits\IMPLAN Multipliers\[BBB 2013 Total Value Added Multipliers.xls]Total Value Added Multipliers'!$F$505</v>
      </c>
      <c r="AP38" s="0" t="str">
        <f aca="false">"="&amp;AP$10&amp;AP22</f>
        <v>='P:\396 AAHPA\11539601 State Port &amp; Harbor Benefits\IMPLAN Multipliers\[BBB 2013 Labor Income Multipliers.xls]Labor Income Multipliers'!$F$505</v>
      </c>
      <c r="AQ38" s="0" t="str">
        <f aca="false">"="&amp;AQ$10&amp;AQ22</f>
        <v>='P:\396 AAHPA\11539601 State Port &amp; Harbor Benefits\IMPLAN Multipliers\[BBB 2013 Tax on Production and Imports Multipliers.xls]Tax on Production and Imports M'!$F$505</v>
      </c>
      <c r="AR38" s="0" t="str">
        <f aca="false">"="&amp;AR$10&amp;AR22</f>
        <v>='P:\396 AAHPA\11539601 State Port &amp; Harbor Benefits\IMPLAN Multipliers\[BBB 2013 Employment Multipliers.xls]Employment Multipliers'!$H$505</v>
      </c>
      <c r="AS38" s="0" t="str">
        <f aca="false">"="&amp;AS$10&amp;AS22</f>
        <v>='P:\396 AAHPA\11539601 State Port &amp; Harbor Benefits\IMPLAN Multipliers\[BBB 2013 Total Value Added Multipliers.xls]Total Value Added Multipliers'!$H$505</v>
      </c>
      <c r="AT38" s="0" t="str">
        <f aca="false">"="&amp;AT$10&amp;AT22</f>
        <v>='P:\396 AAHPA\11539601 State Port &amp; Harbor Benefits\IMPLAN Multipliers\[BBB 2013 Labor Income Multipliers.xls]Labor Income Multipliers'!$H$505</v>
      </c>
      <c r="AU38" s="0" t="str">
        <f aca="false">"="&amp;AU$10&amp;AU22</f>
        <v>='P:\396 AAHPA\11539601 State Port &amp; Harbor Benefits\IMPLAN Multipliers\[BBB 2013 Tax on Production and Imports Multipliers.xls]Tax on Production and Imports M'!$H$505</v>
      </c>
      <c r="AV38" s="0" t="str">
        <f aca="false">"="&amp;AV$10&amp;AV22</f>
        <v>='P:\396 AAHPA\11539601 State Port &amp; Harbor Benefits\IMPLAN Multipliers\[Denali 2013 Output Multipliers.xls]Output Multipliers'!$F$505</v>
      </c>
      <c r="AW38" s="0" t="str">
        <f aca="false">"="&amp;AW$10&amp;AW22</f>
        <v>='P:\396 AAHPA\11539601 State Port &amp; Harbor Benefits\IMPLAN Multipliers\[Denali 2013 Employment Multipliers.xls]Employment Multipliers'!$F$505</v>
      </c>
      <c r="AX38" s="0" t="str">
        <f aca="false">"="&amp;AX$10&amp;AX22</f>
        <v>='P:\396 AAHPA\11539601 State Port &amp; Harbor Benefits\IMPLAN Multipliers\[Denali 2013 Total Value Added Multipliers.xls]Total Value Added Multipliers'!$F$505</v>
      </c>
      <c r="AY38" s="0" t="str">
        <f aca="false">"="&amp;AY$10&amp;AY22</f>
        <v>='P:\396 AAHPA\11539601 State Port &amp; Harbor Benefits\IMPLAN Multipliers\[Denali 2013 Labor Income Multipliers.xls]Labor Income Multipliers'!$F$505</v>
      </c>
      <c r="AZ38" s="0" t="str">
        <f aca="false">"="&amp;AZ$10&amp;AZ22</f>
        <v>='P:\396 AAHPA\11539601 State Port &amp; Harbor Benefits\IMPLAN Multipliers\[Denali 2013 Tax on Production and Imports Multipliers.xls]Tax on Production and Imports M'!$F$505</v>
      </c>
      <c r="BA38" s="0" t="str">
        <f aca="false">"="&amp;BA$10&amp;BA22</f>
        <v>='P:\396 AAHPA\11539601 State Port &amp; Harbor Benefits\IMPLAN Multipliers\[Denali 2013 Employment Multipliers.xls]Employment Multipliers'!$H$505</v>
      </c>
      <c r="BB38" s="0" t="str">
        <f aca="false">"="&amp;BB$10&amp;BB22</f>
        <v>='P:\396 AAHPA\11539601 State Port &amp; Harbor Benefits\IMPLAN Multipliers\[Denali 2013 Total Value Added Multipliers.xls]Total Value Added Multipliers'!$H$505</v>
      </c>
      <c r="BC38" s="0" t="str">
        <f aca="false">"="&amp;BC$10&amp;BC22</f>
        <v>='P:\396 AAHPA\11539601 State Port &amp; Harbor Benefits\IMPLAN Multipliers\[Denali 2013 Labor Income Multipliers.xls]Labor Income Multipliers'!$H$505</v>
      </c>
      <c r="BD38" s="0" t="str">
        <f aca="false">"="&amp;BD$10&amp;BD22</f>
        <v>='P:\396 AAHPA\11539601 State Port &amp; Harbor Benefits\IMPLAN Multipliers\[Denali 2013 Tax on Production and Imports Multipliers.xls]Tax on Production and Imports M'!$H$505</v>
      </c>
      <c r="BE38" s="0" t="str">
        <f aca="false">"="&amp;BE$10&amp;BE22</f>
        <v>='P:\396 AAHPA\11539601 State Port &amp; Harbor Benefits\IMPLAN Multipliers\[Dillingham 2013 Output Multipliers.xls]Output Multipliers'!$F$505</v>
      </c>
      <c r="BF38" s="0" t="str">
        <f aca="false">"="&amp;BF$10&amp;BF22</f>
        <v>='P:\396 AAHPA\11539601 State Port &amp; Harbor Benefits\IMPLAN Multipliers\[Dillingham 2013 Employment Multipliers.xls]Employment Multipliers'!$F$505</v>
      </c>
      <c r="BG38" s="0" t="str">
        <f aca="false">"="&amp;BG$10&amp;BG22</f>
        <v>='P:\396 AAHPA\11539601 State Port &amp; Harbor Benefits\IMPLAN Multipliers\[Dillingham 2013 Total Value Added Multipliers.xls]Total Value Added Multipliers'!$F$505</v>
      </c>
      <c r="BH38" s="0" t="str">
        <f aca="false">"="&amp;BH$10&amp;BH22</f>
        <v>='P:\396 AAHPA\11539601 State Port &amp; Harbor Benefits\IMPLAN Multipliers\[Dillingham 2013 Labor Income Multipliers.xls]Labor Income Multipliers'!$F$505</v>
      </c>
      <c r="BI38" s="0" t="str">
        <f aca="false">"="&amp;BI$10&amp;BI22</f>
        <v>='P:\396 AAHPA\11539601 State Port &amp; Harbor Benefits\IMPLAN Multipliers\[Dillingham 2013 Tax on Production and Imports Multipliers.xls]Tax on Production and Imports M'!$F$505</v>
      </c>
      <c r="BJ38" s="0" t="str">
        <f aca="false">"="&amp;BJ$10&amp;BJ22</f>
        <v>='P:\396 AAHPA\11539601 State Port &amp; Harbor Benefits\IMPLAN Multipliers\[Dillingham 2013 Employment Multipliers.xls]Employment Multipliers'!$H$505</v>
      </c>
      <c r="BK38" s="0" t="str">
        <f aca="false">"="&amp;BK$10&amp;BK22</f>
        <v>='P:\396 AAHPA\11539601 State Port &amp; Harbor Benefits\IMPLAN Multipliers\[Dillingham 2013 Total Value Added Multipliers.xls]Total Value Added Multipliers'!$H$505</v>
      </c>
      <c r="BL38" s="0" t="str">
        <f aca="false">"="&amp;BL$10&amp;BL22</f>
        <v>='P:\396 AAHPA\11539601 State Port &amp; Harbor Benefits\IMPLAN Multipliers\[Dillingham 2013 Labor Income Multipliers.xls]Labor Income Multipliers'!$H$505</v>
      </c>
      <c r="BM38" s="0" t="str">
        <f aca="false">"="&amp;BM$10&amp;BM22</f>
        <v>='P:\396 AAHPA\11539601 State Port &amp; Harbor Benefits\IMPLAN Multipliers\[Dillingham 2013 Tax on Production and Imports Multipliers.xls]Tax on Production and Imports M'!$H$505</v>
      </c>
      <c r="BN38" s="0" t="str">
        <f aca="false">"="&amp;BN$10&amp;BN22</f>
        <v>='P:\396 AAHPA\11539601 State Port &amp; Harbor Benefits\IMPLAN Multipliers\[FNSB 2013 Output Multipliers.xls]Output Multipliers'!$F$505</v>
      </c>
      <c r="BO38" s="0" t="str">
        <f aca="false">"="&amp;BO$10&amp;BO22</f>
        <v>='P:\396 AAHPA\11539601 State Port &amp; Harbor Benefits\IMPLAN Multipliers\[FNSB 2013 Employment Multipliers.xls]Employment Multipliers'!$F$505</v>
      </c>
      <c r="BP38" s="0" t="str">
        <f aca="false">"="&amp;BP$10&amp;BP22</f>
        <v>='P:\396 AAHPA\11539601 State Port &amp; Harbor Benefits\IMPLAN Multipliers\[FNSB 2013 Total Value Added Multipliers.xls]Total Value Added Multipliers'!$F$505</v>
      </c>
      <c r="BQ38" s="0" t="str">
        <f aca="false">"="&amp;BQ$10&amp;BQ22</f>
        <v>='P:\396 AAHPA\11539601 State Port &amp; Harbor Benefits\IMPLAN Multipliers\[FNSB 2013 Labor Income Multipliers.xls]Labor Income Multipliers'!$F$505</v>
      </c>
      <c r="BR38" s="0" t="str">
        <f aca="false">"="&amp;BR$10&amp;BR22</f>
        <v>='P:\396 AAHPA\11539601 State Port &amp; Harbor Benefits\IMPLAN Multipliers\[FNSB 2013 Tax on Production and Imports Multipliers.xls]Tax on Production and Imports M'!$F$505</v>
      </c>
      <c r="BS38" s="0" t="str">
        <f aca="false">"="&amp;BS$10&amp;BS22</f>
        <v>='P:\396 AAHPA\11539601 State Port &amp; Harbor Benefits\IMPLAN Multipliers\[FNSB 2013 Employment Multipliers.xls]Employment Multipliers'!$H$505</v>
      </c>
      <c r="BT38" s="0" t="str">
        <f aca="false">"="&amp;BT$10&amp;BT22</f>
        <v>='P:\396 AAHPA\11539601 State Port &amp; Harbor Benefits\IMPLAN Multipliers\[FNSB 2013 Total Value Added Multipliers.xls]Total Value Added Multipliers'!$H$505</v>
      </c>
      <c r="BU38" s="0" t="str">
        <f aca="false">"="&amp;BU$10&amp;BU22</f>
        <v>='P:\396 AAHPA\11539601 State Port &amp; Harbor Benefits\IMPLAN Multipliers\[FNSB 2013 Labor Income Multipliers.xls]Labor Income Multipliers'!$H$505</v>
      </c>
      <c r="BV38" s="0" t="str">
        <f aca="false">"="&amp;BV$10&amp;BV22</f>
        <v>='P:\396 AAHPA\11539601 State Port &amp; Harbor Benefits\IMPLAN Multipliers\[FNSB 2013 Tax on Production and Imports Multipliers.xls]Tax on Production and Imports M'!$H$505</v>
      </c>
      <c r="BW38" s="0" t="str">
        <f aca="false">"="&amp;BW$10&amp;BW22</f>
        <v>='P:\396 AAHPA\11539601 State Port &amp; Harbor Benefits\IMPLAN Multipliers\[Haines 2013 Output Multipliers.xls]Output Multipliers'!$F$505</v>
      </c>
      <c r="BX38" s="0" t="str">
        <f aca="false">"="&amp;BX$10&amp;BX22</f>
        <v>='P:\396 AAHPA\11539601 State Port &amp; Harbor Benefits\IMPLAN Multipliers\[Haines 2013 Employment Multipliers.xls]Employment Multipliers'!$F$505</v>
      </c>
      <c r="BY38" s="0" t="str">
        <f aca="false">"="&amp;BY$10&amp;BY22</f>
        <v>='P:\396 AAHPA\11539601 State Port &amp; Harbor Benefits\IMPLAN Multipliers\[Haines 2013 Total Value Added Multipliers.xls]Total Value Added Multipliers'!$F$505</v>
      </c>
      <c r="BZ38" s="0" t="str">
        <f aca="false">"="&amp;BZ$10&amp;BZ22</f>
        <v>='P:\396 AAHPA\11539601 State Port &amp; Harbor Benefits\IMPLAN Multipliers\[Haines 2013 Labor Income Multipliers.xls]Labor Income Multipliers'!$F$505</v>
      </c>
      <c r="CA38" s="0" t="str">
        <f aca="false">"="&amp;CA$10&amp;CA22</f>
        <v>='P:\396 AAHPA\11539601 State Port &amp; Harbor Benefits\IMPLAN Multipliers\[Haines 2013 Tax on Production and Imports Multipliers.xls]Tax on Production and Imports M'!$F$505</v>
      </c>
      <c r="CB38" s="0" t="str">
        <f aca="false">"="&amp;CB$10&amp;CB22</f>
        <v>='P:\396 AAHPA\11539601 State Port &amp; Harbor Benefits\IMPLAN Multipliers\[Haines 2013 Employment Multipliers.xls]Employment Multipliers'!$H$505</v>
      </c>
      <c r="CC38" s="0" t="str">
        <f aca="false">"="&amp;CC$10&amp;CC22</f>
        <v>='P:\396 AAHPA\11539601 State Port &amp; Harbor Benefits\IMPLAN Multipliers\[Haines 2013 Total Value Added Multipliers.xls]Total Value Added Multipliers'!$H$505</v>
      </c>
      <c r="CD38" s="0" t="str">
        <f aca="false">"="&amp;CD$10&amp;CD22</f>
        <v>='P:\396 AAHPA\11539601 State Port &amp; Harbor Benefits\IMPLAN Multipliers\[Haines 2013 Labor Income Multipliers.xls]Labor Income Multipliers'!$H$505</v>
      </c>
      <c r="CE38" s="0" t="str">
        <f aca="false">"="&amp;CE$10&amp;CE22</f>
        <v>='P:\396 AAHPA\11539601 State Port &amp; Harbor Benefits\IMPLAN Multipliers\[Haines 2013 Tax on Production and Imports Multipliers.xls]Tax on Production and Imports M'!$H$505</v>
      </c>
      <c r="CF38" s="0" t="str">
        <f aca="false">"="&amp;CF$10&amp;CF22</f>
        <v>='P:\396 AAHPA\11539601 State Port &amp; Harbor Benefits\IMPLAN Multipliers\[Hoonah Angoon 2013 Output Multipliers.xls]Output Multipliers'!$F$505</v>
      </c>
      <c r="CG38" s="0" t="str">
        <f aca="false">"="&amp;CG$10&amp;CG22</f>
        <v>='P:\396 AAHPA\11539601 State Port &amp; Harbor Benefits\IMPLAN Multipliers\[Hoonah Angoon 2013 Employment Multipliers.xls]Employment Multipliers'!$F$505</v>
      </c>
      <c r="CH38" s="0" t="str">
        <f aca="false">"="&amp;CH$10&amp;CH22</f>
        <v>='P:\396 AAHPA\11539601 State Port &amp; Harbor Benefits\IMPLAN Multipliers\[Hoonah Angoon 2013 Total Value Added Multipliers.xls]Total Value Added Multipliers'!$F$505</v>
      </c>
      <c r="CI38" s="0" t="str">
        <f aca="false">"="&amp;CI$10&amp;CI22</f>
        <v>='P:\396 AAHPA\11539601 State Port &amp; Harbor Benefits\IMPLAN Multipliers\[Hoonah Angoon 2013 Labor Income Multipliers.xls]Labor Income Multipliers'!$F$505</v>
      </c>
      <c r="CJ38" s="0" t="str">
        <f aca="false">"="&amp;CJ$10&amp;CJ22</f>
        <v>='P:\396 AAHPA\11539601 State Port &amp; Harbor Benefits\IMPLAN Multipliers\[Hoonah Angoon 2013 Tax on Production and Imports Multipliers.xls]Tax on Production and Imports M'!$F$505</v>
      </c>
      <c r="CK38" s="0" t="str">
        <f aca="false">"="&amp;CK$10&amp;CK22</f>
        <v>='P:\396 AAHPA\11539601 State Port &amp; Harbor Benefits\IMPLAN Multipliers\[Hoonah Angoon 2013 Employment Multipliers.xls]Employment Multipliers'!$H$505</v>
      </c>
      <c r="CL38" s="0" t="str">
        <f aca="false">"="&amp;CL$10&amp;CL22</f>
        <v>='P:\396 AAHPA\11539601 State Port &amp; Harbor Benefits\IMPLAN Multipliers\[Hoonah Angoon 2013 Total Value Added Multipliers.xls]Total Value Added Multipliers'!$H$505</v>
      </c>
      <c r="CM38" s="0" t="str">
        <f aca="false">"="&amp;CM$10&amp;CM22</f>
        <v>='P:\396 AAHPA\11539601 State Port &amp; Harbor Benefits\IMPLAN Multipliers\[Hoonah Angoon 2013 Labor Income Multipliers.xls]Labor Income Multipliers'!$H$505</v>
      </c>
      <c r="CN38" s="0" t="str">
        <f aca="false">"="&amp;CN$10&amp;CN22</f>
        <v>='P:\396 AAHPA\11539601 State Port &amp; Harbor Benefits\IMPLAN Multipliers\[Hoonah Angoon 2013 Tax on Production and Imports Multipliers.xls]Tax on Production and Imports M'!$H$505</v>
      </c>
      <c r="CO38" s="0" t="str">
        <f aca="false">"="&amp;CO$10&amp;CO22</f>
        <v>='P:\396 AAHPA\11539601 State Port &amp; Harbor Benefits\IMPLAN Multipliers\[Juneau 2013 Output Multipliers.xls]Output Multipliers'!$F$505</v>
      </c>
      <c r="CP38" s="0" t="str">
        <f aca="false">"="&amp;CP$10&amp;CP22</f>
        <v>='P:\396 AAHPA\11539601 State Port &amp; Harbor Benefits\IMPLAN Multipliers\[Juneau 2013 Employment Multipliers.xls]Employment Multipliers'!$F$505</v>
      </c>
      <c r="CQ38" s="0" t="str">
        <f aca="false">"="&amp;CQ$10&amp;CQ22</f>
        <v>='P:\396 AAHPA\11539601 State Port &amp; Harbor Benefits\IMPLAN Multipliers\[Juneau 2013 Total Value Added Multipliers.xls]Total Value Added Multipliers'!$F$505</v>
      </c>
      <c r="CR38" s="0" t="str">
        <f aca="false">"="&amp;CR$10&amp;CR22</f>
        <v>='P:\396 AAHPA\11539601 State Port &amp; Harbor Benefits\IMPLAN Multipliers\[Juneau 2013 Labor Income Multipliers.xls]Labor Income Multipliers'!$F$505</v>
      </c>
      <c r="CS38" s="0" t="str">
        <f aca="false">"="&amp;CS$10&amp;CS22</f>
        <v>='P:\396 AAHPA\11539601 State Port &amp; Harbor Benefits\IMPLAN Multipliers\[Juneau 2013 Tax on Production and Imports Multipliers.xls]Tax on Production and Imports M'!$F$505</v>
      </c>
      <c r="CT38" s="0" t="str">
        <f aca="false">"="&amp;CT$10&amp;CT22</f>
        <v>='P:\396 AAHPA\11539601 State Port &amp; Harbor Benefits\IMPLAN Multipliers\[Juneau 2013 Employment Multipliers.xls]Employment Multipliers'!$H$505</v>
      </c>
      <c r="CU38" s="0" t="str">
        <f aca="false">"="&amp;CU$10&amp;CU22</f>
        <v>='P:\396 AAHPA\11539601 State Port &amp; Harbor Benefits\IMPLAN Multipliers\[Juneau 2013 Total Value Added Multipliers.xls]Total Value Added Multipliers'!$H$505</v>
      </c>
      <c r="CV38" s="0" t="str">
        <f aca="false">"="&amp;CV$10&amp;CV22</f>
        <v>='P:\396 AAHPA\11539601 State Port &amp; Harbor Benefits\IMPLAN Multipliers\[Juneau 2013 Labor Income Multipliers.xls]Labor Income Multipliers'!$H$505</v>
      </c>
      <c r="CW38" s="0" t="str">
        <f aca="false">"="&amp;CW$10&amp;CW22</f>
        <v>='P:\396 AAHPA\11539601 State Port &amp; Harbor Benefits\IMPLAN Multipliers\[Juneau 2013 Tax on Production and Imports Multipliers.xls]Tax on Production and Imports M'!$H$505</v>
      </c>
      <c r="CX38" s="0" t="str">
        <f aca="false">"="&amp;CX$10&amp;CX22</f>
        <v>='P:\396 AAHPA\11539601 State Port &amp; Harbor Benefits\IMPLAN Multipliers\[KPB 2013 Output Multipliers.xls]Output Multipliers'!$F$505</v>
      </c>
      <c r="CY38" s="0" t="str">
        <f aca="false">"="&amp;CY$10&amp;CY22</f>
        <v>='P:\396 AAHPA\11539601 State Port &amp; Harbor Benefits\IMPLAN Multipliers\[KPB 2013 Employment Multipliers.xls]Employment Multipliers'!$F$505</v>
      </c>
      <c r="CZ38" s="0" t="str">
        <f aca="false">"="&amp;CZ$10&amp;CZ22</f>
        <v>='P:\396 AAHPA\11539601 State Port &amp; Harbor Benefits\IMPLAN Multipliers\[KPB 2013 Total Value Added Multipliers.xls]Total Value Added Multipliers'!$F$505</v>
      </c>
      <c r="DA38" s="0" t="str">
        <f aca="false">"="&amp;DA$10&amp;DA22</f>
        <v>='P:\396 AAHPA\11539601 State Port &amp; Harbor Benefits\IMPLAN Multipliers\[KPB 2013 Labor Income Multipliers.xls]Labor Income Multipliers'!$F$505</v>
      </c>
      <c r="DB38" s="0" t="str">
        <f aca="false">"="&amp;DB$10&amp;DB22</f>
        <v>='P:\396 AAHPA\11539601 State Port &amp; Harbor Benefits\IMPLAN Multipliers\[KPB 2013 Tax on Production and Imports Multipliers.xls]Tax on Production and Imports M'!$F$505</v>
      </c>
      <c r="DC38" s="0" t="str">
        <f aca="false">"="&amp;DC$10&amp;DC22</f>
        <v>='P:\396 AAHPA\11539601 State Port &amp; Harbor Benefits\IMPLAN Multipliers\[KPB 2013 Employment Multipliers.xls]Employment Multipliers'!$H$505</v>
      </c>
      <c r="DD38" s="0" t="str">
        <f aca="false">"="&amp;DD$10&amp;DD22</f>
        <v>='P:\396 AAHPA\11539601 State Port &amp; Harbor Benefits\IMPLAN Multipliers\[KPB 2013 Total Value Added Multipliers.xls]Total Value Added Multipliers'!$H$505</v>
      </c>
      <c r="DE38" s="0" t="str">
        <f aca="false">"="&amp;DE$10&amp;DE22</f>
        <v>='P:\396 AAHPA\11539601 State Port &amp; Harbor Benefits\IMPLAN Multipliers\[KPB 2013 Labor Income Multipliers.xls]Labor Income Multipliers'!$H$505</v>
      </c>
      <c r="DF38" s="0" t="str">
        <f aca="false">"="&amp;DF$10&amp;DF22</f>
        <v>='P:\396 AAHPA\11539601 State Port &amp; Harbor Benefits\IMPLAN Multipliers\[KPB 2013 Tax on Production and Imports Multipliers.xls]Tax on Production and Imports M'!$H$505</v>
      </c>
      <c r="DG38" s="0" t="str">
        <f aca="false">"="&amp;DG$10&amp;DG22</f>
        <v>='P:\396 AAHPA\11539601 State Port &amp; Harbor Benefits\IMPLAN Multipliers\[Ketchikan 2013 Output Multipliers.xls]Output Multipliers'!$F$505</v>
      </c>
      <c r="DH38" s="0" t="str">
        <f aca="false">"="&amp;DH$10&amp;DH22</f>
        <v>='P:\396 AAHPA\11539601 State Port &amp; Harbor Benefits\IMPLAN Multipliers\[Ketchikan 2013 Employment Multipliers.xls]Employment Multipliers'!$F$505</v>
      </c>
      <c r="DI38" s="0" t="str">
        <f aca="false">"="&amp;DI$10&amp;DI22</f>
        <v>='P:\396 AAHPA\11539601 State Port &amp; Harbor Benefits\IMPLAN Multipliers\[Ketchikan 2013 Total Value Added Multipliers.xls]Total Value Added Multipliers'!$F$505</v>
      </c>
      <c r="DJ38" s="0" t="str">
        <f aca="false">"="&amp;DJ$10&amp;DJ22</f>
        <v>='P:\396 AAHPA\11539601 State Port &amp; Harbor Benefits\IMPLAN Multipliers\[Ketchikan 2013 Labor Income Multipliers.xls]Labor Income Multipliers'!$F$505</v>
      </c>
      <c r="DK38" s="0" t="str">
        <f aca="false">"="&amp;DK$10&amp;DK22</f>
        <v>='P:\396 AAHPA\11539601 State Port &amp; Harbor Benefits\IMPLAN Multipliers\[Ketchikan 2013 Tax on Production and Imports Multipliers.xls]Tax on Production and Imports M'!$F$505</v>
      </c>
      <c r="DL38" s="0" t="str">
        <f aca="false">"="&amp;DL$10&amp;DL22</f>
        <v>='P:\396 AAHPA\11539601 State Port &amp; Harbor Benefits\IMPLAN Multipliers\[Ketchikan 2013 Employment Multipliers.xls]Employment Multipliers'!$H$505</v>
      </c>
      <c r="DM38" s="0" t="str">
        <f aca="false">"="&amp;DM$10&amp;DM22</f>
        <v>='P:\396 AAHPA\11539601 State Port &amp; Harbor Benefits\IMPLAN Multipliers\[Ketchikan 2013 Total Value Added Multipliers.xls]Total Value Added Multipliers'!$H$505</v>
      </c>
      <c r="DN38" s="0" t="str">
        <f aca="false">"="&amp;DN$10&amp;DN22</f>
        <v>='P:\396 AAHPA\11539601 State Port &amp; Harbor Benefits\IMPLAN Multipliers\[Ketchikan 2013 Labor Income Multipliers.xls]Labor Income Multipliers'!$H$505</v>
      </c>
      <c r="DO38" s="0" t="str">
        <f aca="false">"="&amp;DO$10&amp;DO22</f>
        <v>='P:\396 AAHPA\11539601 State Port &amp; Harbor Benefits\IMPLAN Multipliers\[Ketchikan 2013 Tax on Production and Imports Multipliers.xls]Tax on Production and Imports M'!$H$505</v>
      </c>
      <c r="DP38" s="0" t="str">
        <f aca="false">"="&amp;DP$10&amp;DP22</f>
        <v>='P:\396 AAHPA\11539601 State Port &amp; Harbor Benefits\IMPLAN Multipliers\[Kodiak 2013 Output Multipliers.xls]Output Multipliers'!$F$505</v>
      </c>
      <c r="DQ38" s="0" t="str">
        <f aca="false">"="&amp;DQ$10&amp;DQ22</f>
        <v>='P:\396 AAHPA\11539601 State Port &amp; Harbor Benefits\IMPLAN Multipliers\[Kodiak 2013 Employment Multipliers.xls]Employment Multipliers'!$F$505</v>
      </c>
      <c r="DR38" s="0" t="str">
        <f aca="false">"="&amp;DR$10&amp;DR22</f>
        <v>='P:\396 AAHPA\11539601 State Port &amp; Harbor Benefits\IMPLAN Multipliers\[Kodiak 2013 Total Value Added Multipliers.xls]Total Value Added Multipliers'!$F$505</v>
      </c>
      <c r="DS38" s="0" t="str">
        <f aca="false">"="&amp;DS$10&amp;DS22</f>
        <v>='P:\396 AAHPA\11539601 State Port &amp; Harbor Benefits\IMPLAN Multipliers\[Kodiak 2013 Labor Income Multipliers.xls]Labor Income Multipliers'!$F$505</v>
      </c>
      <c r="DT38" s="0" t="str">
        <f aca="false">"="&amp;DT$10&amp;DT22</f>
        <v>='P:\396 AAHPA\11539601 State Port &amp; Harbor Benefits\IMPLAN Multipliers\[Kodiak 2013 Tax on Production and Imports Multipliers.xls]Tax on Production and Imports M'!$F$505</v>
      </c>
      <c r="DU38" s="0" t="str">
        <f aca="false">"="&amp;DU$10&amp;DU22</f>
        <v>='P:\396 AAHPA\11539601 State Port &amp; Harbor Benefits\IMPLAN Multipliers\[Kodiak 2013 Employment Multipliers.xls]Employment Multipliers'!$H$505</v>
      </c>
      <c r="DV38" s="0" t="str">
        <f aca="false">"="&amp;DV$10&amp;DV22</f>
        <v>='P:\396 AAHPA\11539601 State Port &amp; Harbor Benefits\IMPLAN Multipliers\[Kodiak 2013 Total Value Added Multipliers.xls]Total Value Added Multipliers'!$H$505</v>
      </c>
      <c r="DW38" s="0" t="str">
        <f aca="false">"="&amp;DW$10&amp;DW22</f>
        <v>='P:\396 AAHPA\11539601 State Port &amp; Harbor Benefits\IMPLAN Multipliers\[Kodiak 2013 Labor Income Multipliers.xls]Labor Income Multipliers'!$H$505</v>
      </c>
      <c r="DX38" s="0" t="str">
        <f aca="false">"="&amp;DX$10&amp;DX22</f>
        <v>='P:\396 AAHPA\11539601 State Port &amp; Harbor Benefits\IMPLAN Multipliers\[Kodiak 2013 Tax on Production and Imports Multipliers.xls]Tax on Production and Imports M'!$H$505</v>
      </c>
      <c r="DY38" s="0" t="str">
        <f aca="false">"="&amp;DY$10&amp;DY22</f>
        <v>='P:\396 AAHPA\11539601 State Port &amp; Harbor Benefits\IMPLAN Multipliers\[Lake and Pen 2013 Output Multipliers.xls]Output Multipliers'!$F$505</v>
      </c>
      <c r="DZ38" s="0" t="str">
        <f aca="false">"="&amp;DZ$10&amp;DZ22</f>
        <v>='P:\396 AAHPA\11539601 State Port &amp; Harbor Benefits\IMPLAN Multipliers\[Lake and Pen 2013 Employment Multipliers.xls]Employment Multipliers'!$F$505</v>
      </c>
      <c r="EA38" s="0" t="str">
        <f aca="false">"="&amp;EA$10&amp;EA22</f>
        <v>='P:\396 AAHPA\11539601 State Port &amp; Harbor Benefits\IMPLAN Multipliers\[Lake and Pen 2013 Total Value Added Multipliers.xls]Total Value Added Multipliers'!$F$505</v>
      </c>
      <c r="EB38" s="0" t="str">
        <f aca="false">"="&amp;EB$10&amp;EB22</f>
        <v>='P:\396 AAHPA\11539601 State Port &amp; Harbor Benefits\IMPLAN Multipliers\[Lake and Pen 2013 Labor Income Multipliers.xls]Labor Income Multipliers'!$F$505</v>
      </c>
      <c r="EC38" s="0" t="str">
        <f aca="false">"="&amp;EC$10&amp;EC22</f>
        <v>='P:\396 AAHPA\11539601 State Port &amp; Harbor Benefits\IMPLAN Multipliers\[Lake and Pen 2013 Tax on Production and Imports Multipliers.xls]Tax on Production and Imports M'!$F$505</v>
      </c>
      <c r="ED38" s="0" t="str">
        <f aca="false">"="&amp;ED$10&amp;ED22</f>
        <v>='P:\396 AAHPA\11539601 State Port &amp; Harbor Benefits\IMPLAN Multipliers\[Lake and Pen 2013 Employment Multipliers.xls]Employment Multipliers'!$H$505</v>
      </c>
      <c r="EE38" s="0" t="str">
        <f aca="false">"="&amp;EE$10&amp;EE22</f>
        <v>='P:\396 AAHPA\11539601 State Port &amp; Harbor Benefits\IMPLAN Multipliers\[Lake and Pen 2013 Total Value Added Multipliers.xls]Total Value Added Multipliers'!$H$505</v>
      </c>
      <c r="EF38" s="0" t="str">
        <f aca="false">"="&amp;EF$10&amp;EF22</f>
        <v>='P:\396 AAHPA\11539601 State Port &amp; Harbor Benefits\IMPLAN Multipliers\[Lake and Pen 2013 Labor Income Multipliers.xls]Labor Income Multipliers'!$H$505</v>
      </c>
      <c r="EG38" s="0" t="str">
        <f aca="false">"="&amp;EG$10&amp;EG22</f>
        <v>='P:\396 AAHPA\11539601 State Port &amp; Harbor Benefits\IMPLAN Multipliers\[Lake and Pen 2013 Tax on Production and Imports Multipliers.xls]Tax on Production and Imports M'!$H$505</v>
      </c>
      <c r="EH38" s="0" t="str">
        <f aca="false">"="&amp;EH$10&amp;EH22</f>
        <v>='P:\396 AAHPA\11539601 State Port &amp; Harbor Benefits\IMPLAN Multipliers\[MSB 2013 Output Multipliers.xls]Output Multipliers'!$F$505</v>
      </c>
      <c r="EI38" s="0" t="str">
        <f aca="false">"="&amp;EI$10&amp;EI22</f>
        <v>='P:\396 AAHPA\11539601 State Port &amp; Harbor Benefits\IMPLAN Multipliers\[MSB 2013 Employment Multipliers.xls]Employment Multipliers'!$F$505</v>
      </c>
      <c r="EJ38" s="0" t="str">
        <f aca="false">"="&amp;EJ$10&amp;EJ22</f>
        <v>='P:\396 AAHPA\11539601 State Port &amp; Harbor Benefits\IMPLAN Multipliers\[MSB 2013 Total Value Added Multipliers.xls]Total Value Added Multipliers'!$F$505</v>
      </c>
      <c r="EK38" s="0" t="str">
        <f aca="false">"="&amp;EK$10&amp;EK22</f>
        <v>='P:\396 AAHPA\11539601 State Port &amp; Harbor Benefits\IMPLAN Multipliers\[MSB 2013 Labor Income Multipliers.xls]Labor Income Multipliers'!$F$505</v>
      </c>
      <c r="EL38" s="0" t="str">
        <f aca="false">"="&amp;EL$10&amp;EL22</f>
        <v>='P:\396 AAHPA\11539601 State Port &amp; Harbor Benefits\IMPLAN Multipliers\[MSB 2013 Tax on Production and Imports Multipliers.xls]Tax on Production and Imports M'!$F$505</v>
      </c>
      <c r="EM38" s="0" t="str">
        <f aca="false">"="&amp;EM$10&amp;EM22</f>
        <v>='P:\396 AAHPA\11539601 State Port &amp; Harbor Benefits\IMPLAN Multipliers\[MSB 2013 Employment Multipliers.xls]Employment Multipliers'!$H$505</v>
      </c>
      <c r="EN38" s="0" t="str">
        <f aca="false">"="&amp;EN$10&amp;EN22</f>
        <v>='P:\396 AAHPA\11539601 State Port &amp; Harbor Benefits\IMPLAN Multipliers\[MSB 2013 Total Value Added Multipliers.xls]Total Value Added Multipliers'!$H$505</v>
      </c>
      <c r="EO38" s="0" t="str">
        <f aca="false">"="&amp;EO$10&amp;EO22</f>
        <v>='P:\396 AAHPA\11539601 State Port &amp; Harbor Benefits\IMPLAN Multipliers\[MSB 2013 Labor Income Multipliers.xls]Labor Income Multipliers'!$H$505</v>
      </c>
      <c r="EP38" s="0" t="str">
        <f aca="false">"="&amp;EP$10&amp;EP22</f>
        <v>='P:\396 AAHPA\11539601 State Port &amp; Harbor Benefits\IMPLAN Multipliers\[MSB 2013 Tax on Production and Imports Multipliers.xls]Tax on Production and Imports M'!$H$505</v>
      </c>
      <c r="EQ38" s="0" t="str">
        <f aca="false">"="&amp;EQ$10&amp;EQ22</f>
        <v>='P:\396 AAHPA\11539601 State Port &amp; Harbor Benefits\IMPLAN Multipliers\[Nome 2013 Output Multipliers.xls]Output Multipliers'!$F$505</v>
      </c>
      <c r="ER38" s="0" t="str">
        <f aca="false">"="&amp;ER$10&amp;ER22</f>
        <v>='P:\396 AAHPA\11539601 State Port &amp; Harbor Benefits\IMPLAN Multipliers\[Nome 2013 Employment Multipliers.xls]Employment Multipliers'!$F$505</v>
      </c>
      <c r="ES38" s="0" t="str">
        <f aca="false">"="&amp;ES$10&amp;ES22</f>
        <v>='P:\396 AAHPA\11539601 State Port &amp; Harbor Benefits\IMPLAN Multipliers\[Nome 2013 Total Value Added Multipliers.xls]Total Value Added Multipliers'!$F$505</v>
      </c>
      <c r="ET38" s="0" t="str">
        <f aca="false">"="&amp;ET$10&amp;ET22</f>
        <v>='P:\396 AAHPA\11539601 State Port &amp; Harbor Benefits\IMPLAN Multipliers\[Nome 2013 Labor Income Multipliers.xls]Labor Income Multipliers'!$F$505</v>
      </c>
      <c r="EU38" s="0" t="str">
        <f aca="false">"="&amp;EU$10&amp;EU22</f>
        <v>='P:\396 AAHPA\11539601 State Port &amp; Harbor Benefits\IMPLAN Multipliers\[Nome 2013 Tax on Production and Imports Multipliers.xls]Tax on Production and Imports M'!$F$505</v>
      </c>
      <c r="EV38" s="0" t="str">
        <f aca="false">"="&amp;EV$10&amp;EV22</f>
        <v>='P:\396 AAHPA\11539601 State Port &amp; Harbor Benefits\IMPLAN Multipliers\[Nome 2013 Employment Multipliers.xls]Employment Multipliers'!$H$505</v>
      </c>
      <c r="EW38" s="0" t="str">
        <f aca="false">"="&amp;EW$10&amp;EW22</f>
        <v>='P:\396 AAHPA\11539601 State Port &amp; Harbor Benefits\IMPLAN Multipliers\[Nome 2013 Total Value Added Multipliers.xls]Total Value Added Multipliers'!$H$505</v>
      </c>
      <c r="EX38" s="0" t="str">
        <f aca="false">"="&amp;EX$10&amp;EX22</f>
        <v>='P:\396 AAHPA\11539601 State Port &amp; Harbor Benefits\IMPLAN Multipliers\[Nome 2013 Labor Income Multipliers.xls]Labor Income Multipliers'!$H$505</v>
      </c>
      <c r="EY38" s="0" t="str">
        <f aca="false">"="&amp;EY$10&amp;EY22</f>
        <v>='P:\396 AAHPA\11539601 State Port &amp; Harbor Benefits\IMPLAN Multipliers\[Nome 2013 Tax on Production and Imports Multipliers.xls]Tax on Production and Imports M'!$H$505</v>
      </c>
      <c r="EZ38" s="0" t="str">
        <f aca="false">"="&amp;EZ$10&amp;EZ22</f>
        <v>='P:\396 AAHPA\11539601 State Port &amp; Harbor Benefits\IMPLAN Multipliers\[NSB 2013 Output Multipliers.xls]Output Multipliers'!$F$505</v>
      </c>
      <c r="FA38" s="0" t="str">
        <f aca="false">"="&amp;FA$10&amp;FA22</f>
        <v>='P:\396 AAHPA\11539601 State Port &amp; Harbor Benefits\IMPLAN Multipliers\[NSB 2013 Employment Multipliers.xls]Employment Multipliers'!$F$505</v>
      </c>
      <c r="FB38" s="0" t="str">
        <f aca="false">"="&amp;FB$10&amp;FB22</f>
        <v>='P:\396 AAHPA\11539601 State Port &amp; Harbor Benefits\IMPLAN Multipliers\[NSB 2013 Total Value Added Multipliers.xls]Total Value Added Multipliers'!$F$505</v>
      </c>
      <c r="FC38" s="0" t="str">
        <f aca="false">"="&amp;FC$10&amp;FC22</f>
        <v>='P:\396 AAHPA\11539601 State Port &amp; Harbor Benefits\IMPLAN Multipliers\[NSB 2013 Labor Income Multipliers.xls]Labor Income Multipliers'!$F$505</v>
      </c>
      <c r="FD38" s="0" t="str">
        <f aca="false">"="&amp;FD$10&amp;FD22</f>
        <v>='P:\396 AAHPA\11539601 State Port &amp; Harbor Benefits\IMPLAN Multipliers\[NSB 2013 Tax on Production and Imports Multipliers.xls]Tax on Production and Imports M'!$F$505</v>
      </c>
      <c r="FE38" s="0" t="str">
        <f aca="false">"="&amp;FE$10&amp;FE22</f>
        <v>='P:\396 AAHPA\11539601 State Port &amp; Harbor Benefits\IMPLAN Multipliers\[NSB 2013 Employment Multipliers.xls]Employment Multipliers'!$H$505</v>
      </c>
      <c r="FF38" s="0" t="str">
        <f aca="false">"="&amp;FF$10&amp;FF22</f>
        <v>='P:\396 AAHPA\11539601 State Port &amp; Harbor Benefits\IMPLAN Multipliers\[NSB 2013 Total Value Added Multipliers.xls]Total Value Added Multipliers'!$H$505</v>
      </c>
      <c r="FG38" s="0" t="str">
        <f aca="false">"="&amp;FG$10&amp;FG22</f>
        <v>='P:\396 AAHPA\11539601 State Port &amp; Harbor Benefits\IMPLAN Multipliers\[NSB 2013 Labor Income Multipliers.xls]Labor Income Multipliers'!$H$505</v>
      </c>
      <c r="FH38" s="0" t="str">
        <f aca="false">"="&amp;FH$10&amp;FH22</f>
        <v>='P:\396 AAHPA\11539601 State Port &amp; Harbor Benefits\IMPLAN Multipliers\[NSB 2013 Tax on Production and Imports Multipliers.xls]Tax on Production and Imports M'!$H$505</v>
      </c>
      <c r="FI38" s="0" t="str">
        <f aca="false">"="&amp;FI$10&amp;FI22</f>
        <v>='P:\396 AAHPA\11539601 State Port &amp; Harbor Benefits\IMPLAN Multipliers\[NWAB 2013 Output Multipliers.xls]Output Multipliers'!$F$505</v>
      </c>
      <c r="FJ38" s="0" t="str">
        <f aca="false">"="&amp;FJ$10&amp;FJ22</f>
        <v>='P:\396 AAHPA\11539601 State Port &amp; Harbor Benefits\IMPLAN Multipliers\[NWAB 2013 Employment Multipliers.xls]Employment Multipliers'!$F$505</v>
      </c>
      <c r="FK38" s="0" t="str">
        <f aca="false">"="&amp;FK$10&amp;FK22</f>
        <v>='P:\396 AAHPA\11539601 State Port &amp; Harbor Benefits\IMPLAN Multipliers\[NWAB 2013 Total Value Added Multipliers.xls]Total Value Added Multipliers'!$F$505</v>
      </c>
      <c r="FL38" s="0" t="str">
        <f aca="false">"="&amp;FL$10&amp;FL22</f>
        <v>='P:\396 AAHPA\11539601 State Port &amp; Harbor Benefits\IMPLAN Multipliers\[NWAB 2013 Labor Income Multipliers.xls]Labor Income Multipliers'!$F$505</v>
      </c>
      <c r="FM38" s="0" t="str">
        <f aca="false">"="&amp;FM$10&amp;FM22</f>
        <v>='P:\396 AAHPA\11539601 State Port &amp; Harbor Benefits\IMPLAN Multipliers\[NWAB 2013 Tax on Production and Imports Multipliers.xls]Tax on Production and Imports M'!$F$505</v>
      </c>
      <c r="FN38" s="0" t="str">
        <f aca="false">"="&amp;FN$10&amp;FN22</f>
        <v>='P:\396 AAHPA\11539601 State Port &amp; Harbor Benefits\IMPLAN Multipliers\[NWAB 2013 Employment Multipliers.xls]Employment Multipliers'!$H$505</v>
      </c>
      <c r="FO38" s="0" t="str">
        <f aca="false">"="&amp;FO$10&amp;FO22</f>
        <v>='P:\396 AAHPA\11539601 State Port &amp; Harbor Benefits\IMPLAN Multipliers\[NWAB 2013 Total Value Added Multipliers.xls]Total Value Added Multipliers'!$H$505</v>
      </c>
      <c r="FP38" s="0" t="str">
        <f aca="false">"="&amp;FP$10&amp;FP22</f>
        <v>='P:\396 AAHPA\11539601 State Port &amp; Harbor Benefits\IMPLAN Multipliers\[NWAB 2013 Labor Income Multipliers.xls]Labor Income Multipliers'!$H$505</v>
      </c>
      <c r="FQ38" s="0" t="str">
        <f aca="false">"="&amp;FQ$10&amp;FQ22</f>
        <v>='P:\396 AAHPA\11539601 State Port &amp; Harbor Benefits\IMPLAN Multipliers\[NWAB 2013 Tax on Production and Imports Multipliers.xls]Tax on Production and Imports M'!$H$505</v>
      </c>
      <c r="FR38" s="0" t="str">
        <f aca="false">"="&amp;FR$10&amp;FR22</f>
        <v>='P:\396 AAHPA\11539601 State Port &amp; Harbor Benefits\IMPLAN Multipliers\[Petersburg 2013 Output Multipliers.xls]Output Multipliers'!$F$505</v>
      </c>
      <c r="FS38" s="0" t="str">
        <f aca="false">"="&amp;FS$10&amp;FS22</f>
        <v>='P:\396 AAHPA\11539601 State Port &amp; Harbor Benefits\IMPLAN Multipliers\[Petersburg 2013 Employment Multipliers.xls]Employment Multipliers'!$F$505</v>
      </c>
      <c r="FT38" s="0" t="str">
        <f aca="false">"="&amp;FT$10&amp;FT22</f>
        <v>='P:\396 AAHPA\11539601 State Port &amp; Harbor Benefits\IMPLAN Multipliers\[Petersburg 2013 Total Value Added Multipliers.xls]Total Value Added Multipliers'!$F$505</v>
      </c>
      <c r="FU38" s="0" t="str">
        <f aca="false">"="&amp;FU$10&amp;FU22</f>
        <v>='P:\396 AAHPA\11539601 State Port &amp; Harbor Benefits\IMPLAN Multipliers\[Petersburg 2013 Labor Income Multipliers.xls]Labor Income Multipliers'!$F$505</v>
      </c>
      <c r="FV38" s="0" t="str">
        <f aca="false">"="&amp;FV$10&amp;FV22</f>
        <v>='P:\396 AAHPA\11539601 State Port &amp; Harbor Benefits\IMPLAN Multipliers\[Petersburg 2013 Tax on Production and Imports Multipliers.xls]Tax on Production and Imports M'!$F$505</v>
      </c>
      <c r="FW38" s="0" t="str">
        <f aca="false">"="&amp;FW$10&amp;FW22</f>
        <v>='P:\396 AAHPA\11539601 State Port &amp; Harbor Benefits\IMPLAN Multipliers\[Petersburg 2013 Employment Multipliers.xls]Employment Multipliers'!$H$505</v>
      </c>
      <c r="FX38" s="0" t="str">
        <f aca="false">"="&amp;FX$10&amp;FX22</f>
        <v>='P:\396 AAHPA\11539601 State Port &amp; Harbor Benefits\IMPLAN Multipliers\[Petersburg 2013 Total Value Added Multipliers.xls]Total Value Added Multipliers'!$H$505</v>
      </c>
      <c r="FY38" s="0" t="str">
        <f aca="false">"="&amp;FY$10&amp;FY22</f>
        <v>='P:\396 AAHPA\11539601 State Port &amp; Harbor Benefits\IMPLAN Multipliers\[Petersburg 2013 Labor Income Multipliers.xls]Labor Income Multipliers'!$H$505</v>
      </c>
      <c r="FZ38" s="0" t="str">
        <f aca="false">"="&amp;FZ$10&amp;FZ22</f>
        <v>='P:\396 AAHPA\11539601 State Port &amp; Harbor Benefits\IMPLAN Multipliers\[Petersburg 2013 Tax on Production and Imports Multipliers.xls]Tax on Production and Imports M'!$H$505</v>
      </c>
      <c r="GA38" s="0" t="str">
        <f aca="false">"="&amp;GA$10&amp;GA22</f>
        <v>='P:\396 AAHPA\11539601 State Port &amp; Harbor Benefits\IMPLAN Multipliers\[POW Hyder 2013 Output Multipliers.xls]Output Multipliers'!$F$505</v>
      </c>
      <c r="GB38" s="0" t="str">
        <f aca="false">"="&amp;GB$10&amp;GB22</f>
        <v>='P:\396 AAHPA\11539601 State Port &amp; Harbor Benefits\IMPLAN Multipliers\[POW Hyder 2013 Employment Multipliers.xls]Employment Multipliers'!$F$505</v>
      </c>
      <c r="GC38" s="0" t="str">
        <f aca="false">"="&amp;GC$10&amp;GC22</f>
        <v>='P:\396 AAHPA\11539601 State Port &amp; Harbor Benefits\IMPLAN Multipliers\[POW Hyder 2013 Total Value Added Multipliers.xls]Total Value Added Multipliers'!$F$505</v>
      </c>
      <c r="GD38" s="0" t="str">
        <f aca="false">"="&amp;GD$10&amp;GD22</f>
        <v>='P:\396 AAHPA\11539601 State Port &amp; Harbor Benefits\IMPLAN Multipliers\[POW Hyder 2013 Labor Income Multipliers.xls]Labor Income Multipliers'!$F$505</v>
      </c>
      <c r="GE38" s="0" t="str">
        <f aca="false">"="&amp;GE$10&amp;GE22</f>
        <v>='P:\396 AAHPA\11539601 State Port &amp; Harbor Benefits\IMPLAN Multipliers\[POW Hyder 2013 Tax on Production and Imports Multipliers.xls]Tax on Production and Imports M'!$F$505</v>
      </c>
      <c r="GF38" s="0" t="str">
        <f aca="false">"="&amp;GF$10&amp;GF22</f>
        <v>='P:\396 AAHPA\11539601 State Port &amp; Harbor Benefits\IMPLAN Multipliers\[POW Hyder 2013 Employment Multipliers.xls]Employment Multipliers'!$H$505</v>
      </c>
      <c r="GG38" s="0" t="str">
        <f aca="false">"="&amp;GG$10&amp;GG22</f>
        <v>='P:\396 AAHPA\11539601 State Port &amp; Harbor Benefits\IMPLAN Multipliers\[POW Hyder 2013 Total Value Added Multipliers.xls]Total Value Added Multipliers'!$H$505</v>
      </c>
      <c r="GH38" s="0" t="str">
        <f aca="false">"="&amp;GH$10&amp;GH22</f>
        <v>='P:\396 AAHPA\11539601 State Port &amp; Harbor Benefits\IMPLAN Multipliers\[POW Hyder 2013 Labor Income Multipliers.xls]Labor Income Multipliers'!$H$505</v>
      </c>
      <c r="GI38" s="0" t="str">
        <f aca="false">"="&amp;GI$10&amp;GI22</f>
        <v>='P:\396 AAHPA\11539601 State Port &amp; Harbor Benefits\IMPLAN Multipliers\[POW Hyder 2013 Tax on Production and Imports Multipliers.xls]Tax on Production and Imports M'!$H$505</v>
      </c>
      <c r="GJ38" s="0" t="str">
        <f aca="false">"="&amp;GJ$10&amp;GJ22</f>
        <v>='P:\396 AAHPA\11539601 State Port &amp; Harbor Benefits\IMPLAN Multipliers\[Sitka 2013 Output Multipliers.xls]Output Multipliers'!$F$505</v>
      </c>
      <c r="GK38" s="0" t="str">
        <f aca="false">"="&amp;GK$10&amp;GK22</f>
        <v>='P:\396 AAHPA\11539601 State Port &amp; Harbor Benefits\IMPLAN Multipliers\[Sitka 2013 Employment Multipliers.xls]Employment Multipliers'!$F$505</v>
      </c>
      <c r="GL38" s="0" t="str">
        <f aca="false">"="&amp;GL$10&amp;GL22</f>
        <v>='P:\396 AAHPA\11539601 State Port &amp; Harbor Benefits\IMPLAN Multipliers\[Sitka 2013 Total Value Added Multipliers.xls]Total Value Added Multipliers'!$F$505</v>
      </c>
      <c r="GM38" s="0" t="str">
        <f aca="false">"="&amp;GM$10&amp;GM22</f>
        <v>='P:\396 AAHPA\11539601 State Port &amp; Harbor Benefits\IMPLAN Multipliers\[Sitka 2013 Labor Income Multipliers.xls]Labor Income Multipliers'!$F$505</v>
      </c>
      <c r="GN38" s="0" t="str">
        <f aca="false">"="&amp;GN$10&amp;GN22</f>
        <v>='P:\396 AAHPA\11539601 State Port &amp; Harbor Benefits\IMPLAN Multipliers\[Sitka 2013 Tax on Production and Imports Multipliers.xls]Tax on Production and Imports M'!$F$505</v>
      </c>
      <c r="GO38" s="0" t="str">
        <f aca="false">"="&amp;GO$10&amp;GO22</f>
        <v>='P:\396 AAHPA\11539601 State Port &amp; Harbor Benefits\IMPLAN Multipliers\[Sitka 2013 Employment Multipliers.xls]Employment Multipliers'!$H$505</v>
      </c>
      <c r="GP38" s="0" t="str">
        <f aca="false">"="&amp;GP$10&amp;GP22</f>
        <v>='P:\396 AAHPA\11539601 State Port &amp; Harbor Benefits\IMPLAN Multipliers\[Sitka 2013 Total Value Added Multipliers.xls]Total Value Added Multipliers'!$H$505</v>
      </c>
      <c r="GQ38" s="0" t="str">
        <f aca="false">"="&amp;GQ$10&amp;GQ22</f>
        <v>='P:\396 AAHPA\11539601 State Port &amp; Harbor Benefits\IMPLAN Multipliers\[Sitka 2013 Labor Income Multipliers.xls]Labor Income Multipliers'!$H$505</v>
      </c>
      <c r="GR38" s="0" t="str">
        <f aca="false">"="&amp;GR$10&amp;GR22</f>
        <v>='P:\396 AAHPA\11539601 State Port &amp; Harbor Benefits\IMPLAN Multipliers\[Sitka 2013 Tax on Production and Imports Multipliers.xls]Tax on Production and Imports M'!$H$505</v>
      </c>
      <c r="GS38" s="0" t="str">
        <f aca="false">"="&amp;GS$10&amp;GS22</f>
        <v>='P:\396 AAHPA\11539601 State Port &amp; Harbor Benefits\IMPLAN Multipliers\[Skagway 2013 Output Multipliers.xls]Output Multipliers'!$F$505</v>
      </c>
      <c r="GT38" s="0" t="str">
        <f aca="false">"="&amp;GT$10&amp;GT22</f>
        <v>='P:\396 AAHPA\11539601 State Port &amp; Harbor Benefits\IMPLAN Multipliers\[Skagway 2013 Employment Multipliers.xls]Employment Multipliers'!$F$505</v>
      </c>
      <c r="GU38" s="0" t="str">
        <f aca="false">"="&amp;GU$10&amp;GU22</f>
        <v>='P:\396 AAHPA\11539601 State Port &amp; Harbor Benefits\IMPLAN Multipliers\[Skagway 2013 Total Value Added Multipliers.xls]Total Value Added Multipliers'!$F$505</v>
      </c>
      <c r="GV38" s="0" t="str">
        <f aca="false">"="&amp;GV$10&amp;GV22</f>
        <v>='P:\396 AAHPA\11539601 State Port &amp; Harbor Benefits\IMPLAN Multipliers\[Skagway 2013 Labor Income Multipliers.xls]Labor Income Multipliers'!$F$505</v>
      </c>
      <c r="GW38" s="0" t="str">
        <f aca="false">"="&amp;GW$10&amp;GW22</f>
        <v>='P:\396 AAHPA\11539601 State Port &amp; Harbor Benefits\IMPLAN Multipliers\[Skagway 2013 Tax on Production and Imports Multipliers.xls]Tax on Production and Imports M'!$F$505</v>
      </c>
      <c r="GX38" s="0" t="str">
        <f aca="false">"="&amp;GX$10&amp;GX22</f>
        <v>='P:\396 AAHPA\11539601 State Port &amp; Harbor Benefits\IMPLAN Multipliers\[Skagway 2013 Employment Multipliers.xls]Employment Multipliers'!$H$505</v>
      </c>
      <c r="GY38" s="0" t="str">
        <f aca="false">"="&amp;GY$10&amp;GY22</f>
        <v>='P:\396 AAHPA\11539601 State Port &amp; Harbor Benefits\IMPLAN Multipliers\[Skagway 2013 Total Value Added Multipliers.xls]Total Value Added Multipliers'!$H$505</v>
      </c>
      <c r="GZ38" s="0" t="str">
        <f aca="false">"="&amp;GZ$10&amp;GZ22</f>
        <v>='P:\396 AAHPA\11539601 State Port &amp; Harbor Benefits\IMPLAN Multipliers\[Skagway 2013 Labor Income Multipliers.xls]Labor Income Multipliers'!$H$505</v>
      </c>
      <c r="HA38" s="0" t="str">
        <f aca="false">"="&amp;HA$10&amp;HA22</f>
        <v>='P:\396 AAHPA\11539601 State Port &amp; Harbor Benefits\IMPLAN Multipliers\[Skagway 2013 Tax on Production and Imports Multipliers.xls]Tax on Production and Imports M'!$H$505</v>
      </c>
      <c r="HB38" s="0" t="str">
        <f aca="false">"="&amp;HB$10&amp;HB22</f>
        <v>='P:\396 AAHPA\11539601 State Port &amp; Harbor Benefits\IMPLAN Multipliers\[SE Fairbanks 2013 Output Multipliers.xls]Output Multipliers'!$F$505</v>
      </c>
      <c r="HC38" s="0" t="str">
        <f aca="false">"="&amp;HC$10&amp;HC22</f>
        <v>='P:\396 AAHPA\11539601 State Port &amp; Harbor Benefits\IMPLAN Multipliers\[SE Fairbanks 2013 Employment Multipliers.xls]Employment Multipliers'!$F$505</v>
      </c>
      <c r="HD38" s="0" t="str">
        <f aca="false">"="&amp;HD$10&amp;HD22</f>
        <v>='P:\396 AAHPA\11539601 State Port &amp; Harbor Benefits\IMPLAN Multipliers\[SE Fairbanks 2013 Total Value Added Multipliers.xls]Total Value Added Multipliers'!$F$505</v>
      </c>
      <c r="HE38" s="0" t="str">
        <f aca="false">"="&amp;HE$10&amp;HE22</f>
        <v>='P:\396 AAHPA\11539601 State Port &amp; Harbor Benefits\IMPLAN Multipliers\[SE Fairbanks 2013 Labor Income Multipliers.xls]Labor Income Multipliers'!$F$505</v>
      </c>
      <c r="HF38" s="0" t="str">
        <f aca="false">"="&amp;HF$10&amp;HF22</f>
        <v>='P:\396 AAHPA\11539601 State Port &amp; Harbor Benefits\IMPLAN Multipliers\[SE Fairbanks 2013 Tax on Production and Imports Multipliers.xls]Tax on Production and Imports M'!$F$505</v>
      </c>
      <c r="HG38" s="0" t="str">
        <f aca="false">"="&amp;HG$10&amp;HG22</f>
        <v>='P:\396 AAHPA\11539601 State Port &amp; Harbor Benefits\IMPLAN Multipliers\[SE Fairbanks 2013 Employment Multipliers.xls]Employment Multipliers'!$H$505</v>
      </c>
      <c r="HH38" s="0" t="str">
        <f aca="false">"="&amp;HH$10&amp;HH22</f>
        <v>='P:\396 AAHPA\11539601 State Port &amp; Harbor Benefits\IMPLAN Multipliers\[SE Fairbanks 2013 Total Value Added Multipliers.xls]Total Value Added Multipliers'!$H$505</v>
      </c>
      <c r="HI38" s="0" t="str">
        <f aca="false">"="&amp;HI$10&amp;HI22</f>
        <v>='P:\396 AAHPA\11539601 State Port &amp; Harbor Benefits\IMPLAN Multipliers\[SE Fairbanks 2013 Labor Income Multipliers.xls]Labor Income Multipliers'!$H$505</v>
      </c>
      <c r="HJ38" s="0" t="str">
        <f aca="false">"="&amp;HJ$10&amp;HJ22</f>
        <v>='P:\396 AAHPA\11539601 State Port &amp; Harbor Benefits\IMPLAN Multipliers\[SE Fairbanks 2013 Tax on Production and Imports Multipliers.xls]Tax on Production and Imports M'!$H$505</v>
      </c>
      <c r="HK38" s="0" t="str">
        <f aca="false">"="&amp;HK$10&amp;HK22</f>
        <v>='P:\396 AAHPA\11539601 State Port &amp; Harbor Benefits\IMPLAN Multipliers\[Valdez Cordova 2013 Output Multipliers.xls]Output Multipliers'!$F$505</v>
      </c>
      <c r="HL38" s="0" t="str">
        <f aca="false">"="&amp;HL$10&amp;HL22</f>
        <v>='P:\396 AAHPA\11539601 State Port &amp; Harbor Benefits\IMPLAN Multipliers\[Valdez Cordova 2013 Employment Multipliers.xls]Employment Multipliers'!$F$505</v>
      </c>
      <c r="HM38" s="0" t="str">
        <f aca="false">"="&amp;HM$10&amp;HM22</f>
        <v>='P:\396 AAHPA\11539601 State Port &amp; Harbor Benefits\IMPLAN Multipliers\[Valdez Cordova 2013 Total Value Added Multipliers.xls]Total Value Added Multipliers'!$F$505</v>
      </c>
      <c r="HN38" s="0" t="str">
        <f aca="false">"="&amp;HN$10&amp;HN22</f>
        <v>='P:\396 AAHPA\11539601 State Port &amp; Harbor Benefits\IMPLAN Multipliers\[Valdez Cordova 2013 Labor Income Multipliers.xls]Labor Income Multipliers'!$F$505</v>
      </c>
      <c r="HO38" s="0" t="str">
        <f aca="false">"="&amp;HO$10&amp;HO22</f>
        <v>='P:\396 AAHPA\11539601 State Port &amp; Harbor Benefits\IMPLAN Multipliers\[Valdez Cordova 2013 Tax on Production and Imports Multipliers.xls]Tax on Production and Imports M'!$F$505</v>
      </c>
      <c r="HP38" s="0" t="str">
        <f aca="false">"="&amp;HP$10&amp;HP22</f>
        <v>='P:\396 AAHPA\11539601 State Port &amp; Harbor Benefits\IMPLAN Multipliers\[Valdez Cordova 2013 Employment Multipliers.xls]Employment Multipliers'!$H$505</v>
      </c>
      <c r="HQ38" s="0" t="str">
        <f aca="false">"="&amp;HQ$10&amp;HQ22</f>
        <v>='P:\396 AAHPA\11539601 State Port &amp; Harbor Benefits\IMPLAN Multipliers\[Valdez Cordova 2013 Total Value Added Multipliers.xls]Total Value Added Multipliers'!$H$505</v>
      </c>
      <c r="HR38" s="0" t="str">
        <f aca="false">"="&amp;HR$10&amp;HR22</f>
        <v>='P:\396 AAHPA\11539601 State Port &amp; Harbor Benefits\IMPLAN Multipliers\[Valdez Cordova 2013 Labor Income Multipliers.xls]Labor Income Multipliers'!$H$505</v>
      </c>
      <c r="HS38" s="0" t="str">
        <f aca="false">"="&amp;HS$10&amp;HS22</f>
        <v>='P:\396 AAHPA\11539601 State Port &amp; Harbor Benefits\IMPLAN Multipliers\[Valdez Cordova 2013 Tax on Production and Imports Multipliers.xls]Tax on Production and Imports M'!$H$505</v>
      </c>
      <c r="HT38" s="0" t="str">
        <f aca="false">"="&amp;HT$10&amp;HT22</f>
        <v>='P:\396 AAHPA\11539601 State Port &amp; Harbor Benefits\IMPLAN Multipliers\[Wade Hampton 2013 Output Multipliers.xls]Output Multipliers'!$F$505</v>
      </c>
      <c r="HU38" s="0" t="str">
        <f aca="false">"="&amp;HU$10&amp;HU22</f>
        <v>='P:\396 AAHPA\11539601 State Port &amp; Harbor Benefits\IMPLAN Multipliers\[Wade Hampton 2013 Employment Multipliers.xls]Employment Multipliers'!$F$505</v>
      </c>
      <c r="HV38" s="0" t="str">
        <f aca="false">"="&amp;HV$10&amp;HV22</f>
        <v>='P:\396 AAHPA\11539601 State Port &amp; Harbor Benefits\IMPLAN Multipliers\[Wade Hampton 2013 Total Value Added Multipliers.xls]Total Value Added Multipliers'!$F$505</v>
      </c>
      <c r="HW38" s="0" t="str">
        <f aca="false">"="&amp;HW$10&amp;HW22</f>
        <v>='P:\396 AAHPA\11539601 State Port &amp; Harbor Benefits\IMPLAN Multipliers\[Wade Hampton 2013 Labor Income Multipliers.xls]Labor Income Multipliers'!$F$505</v>
      </c>
      <c r="HX38" s="0" t="str">
        <f aca="false">"="&amp;HX$10&amp;HX22</f>
        <v>='P:\396 AAHPA\11539601 State Port &amp; Harbor Benefits\IMPLAN Multipliers\[Wade Hampton 2013 Tax on Production and Imports Multipliers.xls]Tax on Production and Imports M'!$F$505</v>
      </c>
      <c r="HY38" s="0" t="str">
        <f aca="false">"="&amp;HY$10&amp;HY22</f>
        <v>='P:\396 AAHPA\11539601 State Port &amp; Harbor Benefits\IMPLAN Multipliers\[Wade Hampton 2013 Employment Multipliers.xls]Employment Multipliers'!$H$505</v>
      </c>
      <c r="HZ38" s="0" t="str">
        <f aca="false">"="&amp;HZ$10&amp;HZ22</f>
        <v>='P:\396 AAHPA\11539601 State Port &amp; Harbor Benefits\IMPLAN Multipliers\[Wade Hampton 2013 Total Value Added Multipliers.xls]Total Value Added Multipliers'!$H$505</v>
      </c>
      <c r="IA38" s="0" t="str">
        <f aca="false">"="&amp;IA$10&amp;IA22</f>
        <v>='P:\396 AAHPA\11539601 State Port &amp; Harbor Benefits\IMPLAN Multipliers\[Wade Hampton 2013 Labor Income Multipliers.xls]Labor Income Multipliers'!$H$505</v>
      </c>
      <c r="IB38" s="0" t="str">
        <f aca="false">"="&amp;IB$10&amp;IB22</f>
        <v>='P:\396 AAHPA\11539601 State Port &amp; Harbor Benefits\IMPLAN Multipliers\[Wade Hampton 2013 Tax on Production and Imports Multipliers.xls]Tax on Production and Imports M'!$H$505</v>
      </c>
      <c r="IC38" s="0" t="str">
        <f aca="false">"="&amp;IC$10&amp;IC22</f>
        <v>='P:\396 AAHPA\11539601 State Port &amp; Harbor Benefits\IMPLAN Multipliers\[Wrangell 2013 Output Multipliers.xls]Output Multipliers'!$F$505</v>
      </c>
      <c r="ID38" s="0" t="str">
        <f aca="false">"="&amp;ID$10&amp;ID22</f>
        <v>='P:\396 AAHPA\11539601 State Port &amp; Harbor Benefits\IMPLAN Multipliers\[Wrangell 2013 Employment Multipliers.xls]Employment Multipliers'!$F$505</v>
      </c>
      <c r="IE38" s="0" t="str">
        <f aca="false">"="&amp;IE$10&amp;IE22</f>
        <v>='P:\396 AAHPA\11539601 State Port &amp; Harbor Benefits\IMPLAN Multipliers\[Wrangell 2013 Total Value Added Multipliers.xls]Total Value Added Multipliers'!$F$505</v>
      </c>
      <c r="IF38" s="0" t="str">
        <f aca="false">"="&amp;IF$10&amp;IF22</f>
        <v>='P:\396 AAHPA\11539601 State Port &amp; Harbor Benefits\IMPLAN Multipliers\[Wrangell 2013 Labor Income Multipliers.xls]Labor Income Multipliers'!$F$505</v>
      </c>
      <c r="IG38" s="0" t="str">
        <f aca="false">"="&amp;IG$10&amp;IG22</f>
        <v>='P:\396 AAHPA\11539601 State Port &amp; Harbor Benefits\IMPLAN Multipliers\[Wrangell 2013 Tax on Production and Imports Multipliers.xls]Tax on Production and Imports M'!$F$505</v>
      </c>
      <c r="IH38" s="0" t="str">
        <f aca="false">"="&amp;IH$10&amp;IH22</f>
        <v>='P:\396 AAHPA\11539601 State Port &amp; Harbor Benefits\IMPLAN Multipliers\[Wrangell 2013 Employment Multipliers.xls]Employment Multipliers'!$H$505</v>
      </c>
      <c r="II38" s="0" t="str">
        <f aca="false">"="&amp;II$10&amp;II22</f>
        <v>='P:\396 AAHPA\11539601 State Port &amp; Harbor Benefits\IMPLAN Multipliers\[Wrangell 2013 Total Value Added Multipliers.xls]Total Value Added Multipliers'!$H$505</v>
      </c>
      <c r="IJ38" s="0" t="str">
        <f aca="false">"="&amp;IJ$10&amp;IJ22</f>
        <v>='P:\396 AAHPA\11539601 State Port &amp; Harbor Benefits\IMPLAN Multipliers\[Wrangell 2013 Labor Income Multipliers.xls]Labor Income Multipliers'!$H$505</v>
      </c>
      <c r="IK38" s="0" t="str">
        <f aca="false">"="&amp;IK$10&amp;IK22</f>
        <v>='P:\396 AAHPA\11539601 State Port &amp; Harbor Benefits\IMPLAN Multipliers\[Wrangell 2013 Tax on Production and Imports Multipliers.xls]Tax on Production and Imports M'!$H$505</v>
      </c>
      <c r="IL38" s="0" t="str">
        <f aca="false">"="&amp;IL$10&amp;IL22</f>
        <v>='P:\396 AAHPA\11539601 State Port &amp; Harbor Benefits\IMPLAN Multipliers\[Yakutat 2013 Output Multipliers.xls]Output Multipliers'!$F$505</v>
      </c>
      <c r="IM38" s="0" t="str">
        <f aca="false">"="&amp;IM$10&amp;IM22</f>
        <v>='P:\396 AAHPA\11539601 State Port &amp; Harbor Benefits\IMPLAN Multipliers\[Yakutat 2013 Employment Multipliers.xls]Employment Multipliers'!$F$505</v>
      </c>
      <c r="IN38" s="0" t="str">
        <f aca="false">"="&amp;IN$10&amp;IN22</f>
        <v>='P:\396 AAHPA\11539601 State Port &amp; Harbor Benefits\IMPLAN Multipliers\[Yakutat 2013 Total Value Added Multipliers.xls]Total Value Added Multipliers'!$F$505</v>
      </c>
      <c r="IO38" s="0" t="str">
        <f aca="false">"="&amp;IO$10&amp;IO22</f>
        <v>='P:\396 AAHPA\11539601 State Port &amp; Harbor Benefits\IMPLAN Multipliers\[Yakutat 2013 Labor Income Multipliers.xls]Labor Income Multipliers'!$F$505</v>
      </c>
      <c r="IP38" s="0" t="str">
        <f aca="false">"="&amp;IP$10&amp;IP22</f>
        <v>='P:\396 AAHPA\11539601 State Port &amp; Harbor Benefits\IMPLAN Multipliers\[Yakutat 2013 Tax on Production and Imports Multipliers.xls]Tax on Production and Imports M'!$F$505</v>
      </c>
      <c r="IQ38" s="0" t="str">
        <f aca="false">"="&amp;IQ$10&amp;IQ22</f>
        <v>='P:\396 AAHPA\11539601 State Port &amp; Harbor Benefits\IMPLAN Multipliers\[Yakutat 2013 Employment Multipliers.xls]Employment Multipliers'!$H$505</v>
      </c>
      <c r="IR38" s="0" t="str">
        <f aca="false">"="&amp;IR$10&amp;IR22</f>
        <v>='P:\396 AAHPA\11539601 State Port &amp; Harbor Benefits\IMPLAN Multipliers\[Yakutat 2013 Total Value Added Multipliers.xls]Total Value Added Multipliers'!$H$505</v>
      </c>
      <c r="IS38" s="0" t="str">
        <f aca="false">"="&amp;IS$10&amp;IS22</f>
        <v>='P:\396 AAHPA\11539601 State Port &amp; Harbor Benefits\IMPLAN Multipliers\[Yakutat 2013 Labor Income Multipliers.xls]Labor Income Multipliers'!$H$505</v>
      </c>
      <c r="IT38" s="0" t="str">
        <f aca="false">"="&amp;IT$10&amp;IT22</f>
        <v>='P:\396 AAHPA\11539601 State Port &amp; Harbor Benefits\IMPLAN Multipliers\[Yakutat 2013 Tax on Production and Imports Multipliers.xls]Tax on Production and Imports M'!$H$505</v>
      </c>
      <c r="IU38" s="0" t="str">
        <f aca="false">"="&amp;IU$10&amp;IU22</f>
        <v>='P:\396 AAHPA\11539601 State Port &amp; Harbor Benefits\IMPLAN Multipliers\[YK CA 2013 Output Multipliers.xls]Output Multipliers'!$F$505</v>
      </c>
      <c r="IV38" s="0" t="str">
        <f aca="false">"="&amp;IV$10&amp;IV22</f>
        <v>='P:\396 AAHPA\11539601 State Port &amp; Harbor Benefits\IMPLAN Multipliers\[YK CA 2013 Employment Multipliers.xls]Employment Multipliers'!$F$505</v>
      </c>
      <c r="IW38" s="0" t="str">
        <f aca="false">"="&amp;IW$10&amp;IW22</f>
        <v>='P:\396 AAHPA\11539601 State Port &amp; Harbor Benefits\IMPLAN Multipliers\[YK CA 2013 Total Value Added Multipliers.xls]Total Value Added Multipliers'!$F$505</v>
      </c>
      <c r="IX38" s="0" t="str">
        <f aca="false">"="&amp;IX$10&amp;IX22</f>
        <v>='P:\396 AAHPA\11539601 State Port &amp; Harbor Benefits\IMPLAN Multipliers\[YK CA 2013 Labor Income Multipliers.xls]Labor Income Multipliers'!$F$505</v>
      </c>
      <c r="IY38" s="0" t="str">
        <f aca="false">"="&amp;IY$10&amp;IY22</f>
        <v>='P:\396 AAHPA\11539601 State Port &amp; Harbor Benefits\IMPLAN Multipliers\[YK CA 2013 Tax on Production and Imports Multipliers.xls]Tax on Production and Imports M'!$F$505</v>
      </c>
      <c r="IZ38" s="0" t="str">
        <f aca="false">"="&amp;IZ$10&amp;IZ22</f>
        <v>='P:\396 AAHPA\11539601 State Port &amp; Harbor Benefits\IMPLAN Multipliers\[YK CA 2013 Employment Multipliers.xls]Employment Multipliers'!$H$505</v>
      </c>
      <c r="JA38" s="0" t="str">
        <f aca="false">"="&amp;JA$10&amp;JA22</f>
        <v>='P:\396 AAHPA\11539601 State Port &amp; Harbor Benefits\IMPLAN Multipliers\[YK CA 2013 Total Value Added Multipliers.xls]Total Value Added Multipliers'!$H$505</v>
      </c>
      <c r="JB38" s="0" t="str">
        <f aca="false">"="&amp;JB$10&amp;JB22</f>
        <v>='P:\396 AAHPA\11539601 State Port &amp; Harbor Benefits\IMPLAN Multipliers\[YK CA 2013 Labor Income Multipliers.xls]Labor Income Multipliers'!$H$505</v>
      </c>
      <c r="JC38" s="0" t="str">
        <f aca="false">"="&amp;JC$10&amp;JC22</f>
        <v>='P:\396 AAHPA\11539601 State Port &amp; Harbor Benefits\IMPLAN Multipliers\[YK CA 2013 Tax on Production and Imports Multipliers.xls]Tax on Production and Imports M'!$H$505</v>
      </c>
    </row>
    <row r="39" customFormat="false" ht="12.75" hidden="true" customHeight="false" outlineLevel="0" collapsed="false">
      <c r="A39" s="87" t="s">
        <v>613</v>
      </c>
      <c r="C39" s="0" t="str">
        <f aca="false">"="&amp;C$10&amp;C23</f>
        <v>='P:\396 AAHPA\11539601 State Port &amp; Harbor Benefits\IMPLAN Multipliers\[AEB 2013 Output Multipliers.xls]Output Multipliers'!$F$501</v>
      </c>
      <c r="D39" s="0" t="str">
        <f aca="false">"="&amp;D$10&amp;D23</f>
        <v>='P:\396 AAHPA\11539601 State Port &amp; Harbor Benefits\IMPLAN Multipliers\[AEB 2013 Employment Multipliers.xls]Employment Multipliers'!$F$501</v>
      </c>
      <c r="E39" s="0" t="str">
        <f aca="false">"="&amp;E$10&amp;E23</f>
        <v>='P:\396 AAHPA\11539601 State Port &amp; Harbor Benefits\IMPLAN Multipliers\[AEB 2013 Total Value Added Multipliers.xls]Total Value Added Multipliers'!$F$501</v>
      </c>
      <c r="F39" s="0" t="str">
        <f aca="false">"="&amp;F$10&amp;F23</f>
        <v>='P:\396 AAHPA\11539601 State Port &amp; Harbor Benefits\IMPLAN Multipliers\[AEB 2013 Labor Income Multipliers.xls]Labor Income Multipliers'!$F$501</v>
      </c>
      <c r="G39" s="0" t="str">
        <f aca="false">"="&amp;G$10&amp;G23</f>
        <v>='P:\396 AAHPA\11539601 State Port &amp; Harbor Benefits\IMPLAN Multipliers\[AEB 2013 Tax on Production and Imports Multipliers.xls]Tax on Production and Imports M'!$F$501</v>
      </c>
      <c r="H39" s="0" t="str">
        <f aca="false">"="&amp;H$10&amp;H23</f>
        <v>='P:\396 AAHPA\11539601 State Port &amp; Harbor Benefits\IMPLAN Multipliers\[AEB 2013 Employment Multipliers.xls]Employment Multipliers'!$H$501</v>
      </c>
      <c r="I39" s="0" t="str">
        <f aca="false">"="&amp;I$10&amp;I23</f>
        <v>='P:\396 AAHPA\11539601 State Port &amp; Harbor Benefits\IMPLAN Multipliers\[AEB 2013 Total Value Added Multipliers.xls]Total Value Added Multipliers'!$H$501</v>
      </c>
      <c r="J39" s="0" t="str">
        <f aca="false">"="&amp;J$10&amp;J23</f>
        <v>='P:\396 AAHPA\11539601 State Port &amp; Harbor Benefits\IMPLAN Multipliers\[AEB 2013 Labor Income Multipliers.xls]Labor Income Multipliers'!$H$501</v>
      </c>
      <c r="K39" s="0" t="str">
        <f aca="false">"="&amp;K$10&amp;K23</f>
        <v>='P:\396 AAHPA\11539601 State Port &amp; Harbor Benefits\IMPLAN Multipliers\[AEB 2013 Tax on Production and Imports Multipliers.xls]Tax on Production and Imports M'!$H$501</v>
      </c>
      <c r="L39" s="0" t="str">
        <f aca="false">"="&amp;L$10&amp;L23</f>
        <v>='P:\396 AAHPA\11539601 State Port &amp; Harbor Benefits\IMPLAN Multipliers\[AWCA 2013 Output Multipliers.xls]Output Multipliers'!$F$501</v>
      </c>
      <c r="M39" s="0" t="str">
        <f aca="false">"="&amp;M$10&amp;M23</f>
        <v>='P:\396 AAHPA\11539601 State Port &amp; Harbor Benefits\IMPLAN Multipliers\[AWCA 2013 Employment Multipliers.xls]Employment Multipliers'!$F$501</v>
      </c>
      <c r="N39" s="0" t="str">
        <f aca="false">"="&amp;N$10&amp;N23</f>
        <v>='P:\396 AAHPA\11539601 State Port &amp; Harbor Benefits\IMPLAN Multipliers\[AWCA 2013 Total Value Added Multipliers.xls]Total Value Added Multipliers'!$F$501</v>
      </c>
      <c r="O39" s="0" t="str">
        <f aca="false">"="&amp;O$10&amp;O23</f>
        <v>='P:\396 AAHPA\11539601 State Port &amp; Harbor Benefits\IMPLAN Multipliers\[AWCA 2013 Labor Income Multipliers.xls]Labor Income Multipliers'!$F$501</v>
      </c>
      <c r="P39" s="0" t="str">
        <f aca="false">"="&amp;P$10&amp;P23</f>
        <v>='P:\396 AAHPA\11539601 State Port &amp; Harbor Benefits\IMPLAN Multipliers\[AWCA 2013 Tax on Production and Imports Multipliers.xls]Tax on Production and Imports M'!$F$501</v>
      </c>
      <c r="Q39" s="0" t="str">
        <f aca="false">"="&amp;Q$10&amp;Q23</f>
        <v>='P:\396 AAHPA\11539601 State Port &amp; Harbor Benefits\IMPLAN Multipliers\[AWCA 2013 Employment Multipliers.xls]Employment Multipliers'!$H$501</v>
      </c>
      <c r="R39" s="0" t="str">
        <f aca="false">"="&amp;R$10&amp;R23</f>
        <v>='P:\396 AAHPA\11539601 State Port &amp; Harbor Benefits\IMPLAN Multipliers\[AWCA 2013 Total Value Added Multipliers.xls]Total Value Added Multipliers'!$H$501</v>
      </c>
      <c r="S39" s="0" t="str">
        <f aca="false">"="&amp;S$10&amp;S23</f>
        <v>='P:\396 AAHPA\11539601 State Port &amp; Harbor Benefits\IMPLAN Multipliers\[AWCA 2013 Labor Income Multipliers.xls]Labor Income Multipliers'!$H$501</v>
      </c>
      <c r="T39" s="0" t="str">
        <f aca="false">"="&amp;T$10&amp;T23</f>
        <v>='P:\396 AAHPA\11539601 State Port &amp; Harbor Benefits\IMPLAN Multipliers\[AWCA 2013 Tax on Production and Imports Multipliers.xls]Tax on Production and Imports M'!$H$501</v>
      </c>
      <c r="U39" s="0" t="str">
        <f aca="false">"="&amp;U$10&amp;U23</f>
        <v>='P:\396 AAHPA\11539601 State Port &amp; Harbor Benefits\IMPLAN Multipliers\[MOA 2013 Output Multipliers.xls]Output Multipliers'!$F$501</v>
      </c>
      <c r="V39" s="0" t="str">
        <f aca="false">"="&amp;V$10&amp;V23</f>
        <v>='P:\396 AAHPA\11539601 State Port &amp; Harbor Benefits\IMPLAN Multipliers\[MOA 2013 Employment Multipliers.xls]Employment Multipliers'!$F$501</v>
      </c>
      <c r="W39" s="0" t="str">
        <f aca="false">"="&amp;W$10&amp;W23</f>
        <v>='P:\396 AAHPA\11539601 State Port &amp; Harbor Benefits\IMPLAN Multipliers\[MOA 2013 Total Value Added Multipliers.xls]Total Value Added Multipliers'!$F$501</v>
      </c>
      <c r="X39" s="0" t="str">
        <f aca="false">"="&amp;X$10&amp;X23</f>
        <v>='P:\396 AAHPA\11539601 State Port &amp; Harbor Benefits\IMPLAN Multipliers\[MOA 2013 Labor Income Multipliers.xls]Labor Income Multipliers'!$F$501</v>
      </c>
      <c r="Y39" s="0" t="str">
        <f aca="false">"="&amp;Y$10&amp;Y23</f>
        <v>='P:\396 AAHPA\11539601 State Port &amp; Harbor Benefits\IMPLAN Multipliers\[MOA 2013 Tax on Production and Imports Multipliers.xls]Tax on Production and Imports M'!$F$501</v>
      </c>
      <c r="Z39" s="0" t="str">
        <f aca="false">"="&amp;Z$10&amp;Z23</f>
        <v>='P:\396 AAHPA\11539601 State Port &amp; Harbor Benefits\IMPLAN Multipliers\[MOA 2013 Employment Multipliers.xls]Employment Multipliers'!$H$501</v>
      </c>
      <c r="AA39" s="0" t="str">
        <f aca="false">"="&amp;AA$10&amp;AA23</f>
        <v>='P:\396 AAHPA\11539601 State Port &amp; Harbor Benefits\IMPLAN Multipliers\[MOA 2013 Total Value Added Multipliers.xls]Total Value Added Multipliers'!$H$501</v>
      </c>
      <c r="AB39" s="0" t="str">
        <f aca="false">"="&amp;AB$10&amp;AB23</f>
        <v>='P:\396 AAHPA\11539601 State Port &amp; Harbor Benefits\IMPLAN Multipliers\[MOA 2013 Labor Income Multipliers.xls]Labor Income Multipliers'!$H$501</v>
      </c>
      <c r="AC39" s="0" t="str">
        <f aca="false">"="&amp;AC$10&amp;AC23</f>
        <v>='P:\396 AAHPA\11539601 State Port &amp; Harbor Benefits\IMPLAN Multipliers\[MOA 2013 Tax on Production and Imports Multipliers.xls]Tax on Production and Imports M'!$H$501</v>
      </c>
      <c r="AD39" s="0" t="str">
        <f aca="false">"="&amp;AD$10&amp;AD23</f>
        <v>='P:\396 AAHPA\11539601 State Port &amp; Harbor Benefits\IMPLAN Multipliers\[Bethel 2013 Output Multipliers.xls]Output Multipliers'!$F$501</v>
      </c>
      <c r="AE39" s="0" t="str">
        <f aca="false">"="&amp;AE$10&amp;AE23</f>
        <v>='P:\396 AAHPA\11539601 State Port &amp; Harbor Benefits\IMPLAN Multipliers\[Bethel 2013 Employment Multipliers.xls]Employment Multipliers'!$F$501</v>
      </c>
      <c r="AF39" s="0" t="str">
        <f aca="false">"="&amp;AF$10&amp;AF23</f>
        <v>='P:\396 AAHPA\11539601 State Port &amp; Harbor Benefits\IMPLAN Multipliers\[Bethel 2013 Total Value Added Multipliers.xls]Total Value Added Multipliers'!$F$501</v>
      </c>
      <c r="AG39" s="0" t="str">
        <f aca="false">"="&amp;AG$10&amp;AG23</f>
        <v>='P:\396 AAHPA\11539601 State Port &amp; Harbor Benefits\IMPLAN Multipliers\[Bethel 2013 Labor Income Multipliers.xls]Labor Income Multipliers'!$F$501</v>
      </c>
      <c r="AH39" s="0" t="str">
        <f aca="false">"="&amp;AH$10&amp;AH23</f>
        <v>='P:\396 AAHPA\11539601 State Port &amp; Harbor Benefits\IMPLAN Multipliers\[Bethel 2013 Tax on Production and Imports Multipliers.xls]Tax on Production and Imports M'!$F$501</v>
      </c>
      <c r="AI39" s="0" t="str">
        <f aca="false">"="&amp;AI$10&amp;AI23</f>
        <v>='P:\396 AAHPA\11539601 State Port &amp; Harbor Benefits\IMPLAN Multipliers\[Bethel 2013 Employment Multipliers.xls]Employment Multipliers'!$H$501</v>
      </c>
      <c r="AJ39" s="0" t="str">
        <f aca="false">"="&amp;AJ$10&amp;AJ23</f>
        <v>='P:\396 AAHPA\11539601 State Port &amp; Harbor Benefits\IMPLAN Multipliers\[Bethel 2013 Total Value Added Multipliers.xls]Total Value Added Multipliers'!$H$501</v>
      </c>
      <c r="AK39" s="0" t="str">
        <f aca="false">"="&amp;AK$10&amp;AK23</f>
        <v>='P:\396 AAHPA\11539601 State Port &amp; Harbor Benefits\IMPLAN Multipliers\[Bethel 2013 Labor Income Multipliers.xls]Labor Income Multipliers'!$H$501</v>
      </c>
      <c r="AL39" s="0" t="str">
        <f aca="false">"="&amp;AL$10&amp;AL23</f>
        <v>='P:\396 AAHPA\11539601 State Port &amp; Harbor Benefits\IMPLAN Multipliers\[Bethel 2013 Tax on Production and Imports Multipliers.xls]Tax on Production and Imports M'!$H$501</v>
      </c>
      <c r="AM39" s="0" t="str">
        <f aca="false">"="&amp;AM$10&amp;AM23</f>
        <v>='P:\396 AAHPA\11539601 State Port &amp; Harbor Benefits\IMPLAN Multipliers\[BBB 2013 Output Multipliers.xls]Output Multipliers'!$F$501</v>
      </c>
      <c r="AN39" s="0" t="str">
        <f aca="false">"="&amp;AN$10&amp;AN23</f>
        <v>='P:\396 AAHPA\11539601 State Port &amp; Harbor Benefits\IMPLAN Multipliers\[BBB 2013 Employment Multipliers.xls]Employment Multipliers'!$F$501</v>
      </c>
      <c r="AO39" s="0" t="str">
        <f aca="false">"="&amp;AO$10&amp;AO23</f>
        <v>='P:\396 AAHPA\11539601 State Port &amp; Harbor Benefits\IMPLAN Multipliers\[BBB 2013 Total Value Added Multipliers.xls]Total Value Added Multipliers'!$F$501</v>
      </c>
      <c r="AP39" s="0" t="str">
        <f aca="false">"="&amp;AP$10&amp;AP23</f>
        <v>='P:\396 AAHPA\11539601 State Port &amp; Harbor Benefits\IMPLAN Multipliers\[BBB 2013 Labor Income Multipliers.xls]Labor Income Multipliers'!$F$501</v>
      </c>
      <c r="AQ39" s="0" t="str">
        <f aca="false">"="&amp;AQ$10&amp;AQ23</f>
        <v>='P:\396 AAHPA\11539601 State Port &amp; Harbor Benefits\IMPLAN Multipliers\[BBB 2013 Tax on Production and Imports Multipliers.xls]Tax on Production and Imports M'!$F$501</v>
      </c>
      <c r="AR39" s="0" t="str">
        <f aca="false">"="&amp;AR$10&amp;AR23</f>
        <v>='P:\396 AAHPA\11539601 State Port &amp; Harbor Benefits\IMPLAN Multipliers\[BBB 2013 Employment Multipliers.xls]Employment Multipliers'!$H$501</v>
      </c>
      <c r="AS39" s="0" t="str">
        <f aca="false">"="&amp;AS$10&amp;AS23</f>
        <v>='P:\396 AAHPA\11539601 State Port &amp; Harbor Benefits\IMPLAN Multipliers\[BBB 2013 Total Value Added Multipliers.xls]Total Value Added Multipliers'!$H$501</v>
      </c>
      <c r="AT39" s="0" t="str">
        <f aca="false">"="&amp;AT$10&amp;AT23</f>
        <v>='P:\396 AAHPA\11539601 State Port &amp; Harbor Benefits\IMPLAN Multipliers\[BBB 2013 Labor Income Multipliers.xls]Labor Income Multipliers'!$H$501</v>
      </c>
      <c r="AU39" s="0" t="str">
        <f aca="false">"="&amp;AU$10&amp;AU23</f>
        <v>='P:\396 AAHPA\11539601 State Port &amp; Harbor Benefits\IMPLAN Multipliers\[BBB 2013 Tax on Production and Imports Multipliers.xls]Tax on Production and Imports M'!$H$501</v>
      </c>
      <c r="AV39" s="0" t="str">
        <f aca="false">"="&amp;AV$10&amp;AV23</f>
        <v>='P:\396 AAHPA\11539601 State Port &amp; Harbor Benefits\IMPLAN Multipliers\[Denali 2013 Output Multipliers.xls]Output Multipliers'!$F$501</v>
      </c>
      <c r="AW39" s="0" t="str">
        <f aca="false">"="&amp;AW$10&amp;AW23</f>
        <v>='P:\396 AAHPA\11539601 State Port &amp; Harbor Benefits\IMPLAN Multipliers\[Denali 2013 Employment Multipliers.xls]Employment Multipliers'!$F$501</v>
      </c>
      <c r="AX39" s="0" t="str">
        <f aca="false">"="&amp;AX$10&amp;AX23</f>
        <v>='P:\396 AAHPA\11539601 State Port &amp; Harbor Benefits\IMPLAN Multipliers\[Denali 2013 Total Value Added Multipliers.xls]Total Value Added Multipliers'!$F$501</v>
      </c>
      <c r="AY39" s="0" t="str">
        <f aca="false">"="&amp;AY$10&amp;AY23</f>
        <v>='P:\396 AAHPA\11539601 State Port &amp; Harbor Benefits\IMPLAN Multipliers\[Denali 2013 Labor Income Multipliers.xls]Labor Income Multipliers'!$F$501</v>
      </c>
      <c r="AZ39" s="0" t="str">
        <f aca="false">"="&amp;AZ$10&amp;AZ23</f>
        <v>='P:\396 AAHPA\11539601 State Port &amp; Harbor Benefits\IMPLAN Multipliers\[Denali 2013 Tax on Production and Imports Multipliers.xls]Tax on Production and Imports M'!$F$501</v>
      </c>
      <c r="BA39" s="0" t="str">
        <f aca="false">"="&amp;BA$10&amp;BA23</f>
        <v>='P:\396 AAHPA\11539601 State Port &amp; Harbor Benefits\IMPLAN Multipliers\[Denali 2013 Employment Multipliers.xls]Employment Multipliers'!$H$501</v>
      </c>
      <c r="BB39" s="0" t="str">
        <f aca="false">"="&amp;BB$10&amp;BB23</f>
        <v>='P:\396 AAHPA\11539601 State Port &amp; Harbor Benefits\IMPLAN Multipliers\[Denali 2013 Total Value Added Multipliers.xls]Total Value Added Multipliers'!$H$501</v>
      </c>
      <c r="BC39" s="0" t="str">
        <f aca="false">"="&amp;BC$10&amp;BC23</f>
        <v>='P:\396 AAHPA\11539601 State Port &amp; Harbor Benefits\IMPLAN Multipliers\[Denali 2013 Labor Income Multipliers.xls]Labor Income Multipliers'!$H$501</v>
      </c>
      <c r="BD39" s="0" t="str">
        <f aca="false">"="&amp;BD$10&amp;BD23</f>
        <v>='P:\396 AAHPA\11539601 State Port &amp; Harbor Benefits\IMPLAN Multipliers\[Denali 2013 Tax on Production and Imports Multipliers.xls]Tax on Production and Imports M'!$H$501</v>
      </c>
      <c r="BE39" s="0" t="str">
        <f aca="false">"="&amp;BE$10&amp;BE23</f>
        <v>='P:\396 AAHPA\11539601 State Port &amp; Harbor Benefits\IMPLAN Multipliers\[Dillingham 2013 Output Multipliers.xls]Output Multipliers'!$F$501</v>
      </c>
      <c r="BF39" s="0" t="str">
        <f aca="false">"="&amp;BF$10&amp;BF23</f>
        <v>='P:\396 AAHPA\11539601 State Port &amp; Harbor Benefits\IMPLAN Multipliers\[Dillingham 2013 Employment Multipliers.xls]Employment Multipliers'!$F$501</v>
      </c>
      <c r="BG39" s="0" t="str">
        <f aca="false">"="&amp;BG$10&amp;BG23</f>
        <v>='P:\396 AAHPA\11539601 State Port &amp; Harbor Benefits\IMPLAN Multipliers\[Dillingham 2013 Total Value Added Multipliers.xls]Total Value Added Multipliers'!$F$501</v>
      </c>
      <c r="BH39" s="0" t="str">
        <f aca="false">"="&amp;BH$10&amp;BH23</f>
        <v>='P:\396 AAHPA\11539601 State Port &amp; Harbor Benefits\IMPLAN Multipliers\[Dillingham 2013 Labor Income Multipliers.xls]Labor Income Multipliers'!$F$501</v>
      </c>
      <c r="BI39" s="0" t="str">
        <f aca="false">"="&amp;BI$10&amp;BI23</f>
        <v>='P:\396 AAHPA\11539601 State Port &amp; Harbor Benefits\IMPLAN Multipliers\[Dillingham 2013 Tax on Production and Imports Multipliers.xls]Tax on Production and Imports M'!$F$501</v>
      </c>
      <c r="BJ39" s="0" t="str">
        <f aca="false">"="&amp;BJ$10&amp;BJ23</f>
        <v>='P:\396 AAHPA\11539601 State Port &amp; Harbor Benefits\IMPLAN Multipliers\[Dillingham 2013 Employment Multipliers.xls]Employment Multipliers'!$H$501</v>
      </c>
      <c r="BK39" s="0" t="str">
        <f aca="false">"="&amp;BK$10&amp;BK23</f>
        <v>='P:\396 AAHPA\11539601 State Port &amp; Harbor Benefits\IMPLAN Multipliers\[Dillingham 2013 Total Value Added Multipliers.xls]Total Value Added Multipliers'!$H$501</v>
      </c>
      <c r="BL39" s="0" t="str">
        <f aca="false">"="&amp;BL$10&amp;BL23</f>
        <v>='P:\396 AAHPA\11539601 State Port &amp; Harbor Benefits\IMPLAN Multipliers\[Dillingham 2013 Labor Income Multipliers.xls]Labor Income Multipliers'!$H$501</v>
      </c>
      <c r="BM39" s="0" t="str">
        <f aca="false">"="&amp;BM$10&amp;BM23</f>
        <v>='P:\396 AAHPA\11539601 State Port &amp; Harbor Benefits\IMPLAN Multipliers\[Dillingham 2013 Tax on Production and Imports Multipliers.xls]Tax on Production and Imports M'!$H$501</v>
      </c>
      <c r="BN39" s="0" t="str">
        <f aca="false">"="&amp;BN$10&amp;BN23</f>
        <v>='P:\396 AAHPA\11539601 State Port &amp; Harbor Benefits\IMPLAN Multipliers\[FNSB 2013 Output Multipliers.xls]Output Multipliers'!$F$501</v>
      </c>
      <c r="BO39" s="0" t="str">
        <f aca="false">"="&amp;BO$10&amp;BO23</f>
        <v>='P:\396 AAHPA\11539601 State Port &amp; Harbor Benefits\IMPLAN Multipliers\[FNSB 2013 Employment Multipliers.xls]Employment Multipliers'!$F$501</v>
      </c>
      <c r="BP39" s="0" t="str">
        <f aca="false">"="&amp;BP$10&amp;BP23</f>
        <v>='P:\396 AAHPA\11539601 State Port &amp; Harbor Benefits\IMPLAN Multipliers\[FNSB 2013 Total Value Added Multipliers.xls]Total Value Added Multipliers'!$F$501</v>
      </c>
      <c r="BQ39" s="0" t="str">
        <f aca="false">"="&amp;BQ$10&amp;BQ23</f>
        <v>='P:\396 AAHPA\11539601 State Port &amp; Harbor Benefits\IMPLAN Multipliers\[FNSB 2013 Labor Income Multipliers.xls]Labor Income Multipliers'!$F$501</v>
      </c>
      <c r="BR39" s="0" t="str">
        <f aca="false">"="&amp;BR$10&amp;BR23</f>
        <v>='P:\396 AAHPA\11539601 State Port &amp; Harbor Benefits\IMPLAN Multipliers\[FNSB 2013 Tax on Production and Imports Multipliers.xls]Tax on Production and Imports M'!$F$501</v>
      </c>
      <c r="BS39" s="0" t="str">
        <f aca="false">"="&amp;BS$10&amp;BS23</f>
        <v>='P:\396 AAHPA\11539601 State Port &amp; Harbor Benefits\IMPLAN Multipliers\[FNSB 2013 Employment Multipliers.xls]Employment Multipliers'!$H$501</v>
      </c>
      <c r="BT39" s="0" t="str">
        <f aca="false">"="&amp;BT$10&amp;BT23</f>
        <v>='P:\396 AAHPA\11539601 State Port &amp; Harbor Benefits\IMPLAN Multipliers\[FNSB 2013 Total Value Added Multipliers.xls]Total Value Added Multipliers'!$H$501</v>
      </c>
      <c r="BU39" s="0" t="str">
        <f aca="false">"="&amp;BU$10&amp;BU23</f>
        <v>='P:\396 AAHPA\11539601 State Port &amp; Harbor Benefits\IMPLAN Multipliers\[FNSB 2013 Labor Income Multipliers.xls]Labor Income Multipliers'!$H$501</v>
      </c>
      <c r="BV39" s="0" t="str">
        <f aca="false">"="&amp;BV$10&amp;BV23</f>
        <v>='P:\396 AAHPA\11539601 State Port &amp; Harbor Benefits\IMPLAN Multipliers\[FNSB 2013 Tax on Production and Imports Multipliers.xls]Tax on Production and Imports M'!$H$501</v>
      </c>
      <c r="BW39" s="0" t="str">
        <f aca="false">"="&amp;BW$10&amp;BW23</f>
        <v>='P:\396 AAHPA\11539601 State Port &amp; Harbor Benefits\IMPLAN Multipliers\[Haines 2013 Output Multipliers.xls]Output Multipliers'!$F$501</v>
      </c>
      <c r="BX39" s="0" t="str">
        <f aca="false">"="&amp;BX$10&amp;BX23</f>
        <v>='P:\396 AAHPA\11539601 State Port &amp; Harbor Benefits\IMPLAN Multipliers\[Haines 2013 Employment Multipliers.xls]Employment Multipliers'!$F$501</v>
      </c>
      <c r="BY39" s="0" t="str">
        <f aca="false">"="&amp;BY$10&amp;BY23</f>
        <v>='P:\396 AAHPA\11539601 State Port &amp; Harbor Benefits\IMPLAN Multipliers\[Haines 2013 Total Value Added Multipliers.xls]Total Value Added Multipliers'!$F$501</v>
      </c>
      <c r="BZ39" s="0" t="str">
        <f aca="false">"="&amp;BZ$10&amp;BZ23</f>
        <v>='P:\396 AAHPA\11539601 State Port &amp; Harbor Benefits\IMPLAN Multipliers\[Haines 2013 Labor Income Multipliers.xls]Labor Income Multipliers'!$F$501</v>
      </c>
      <c r="CA39" s="0" t="str">
        <f aca="false">"="&amp;CA$10&amp;CA23</f>
        <v>='P:\396 AAHPA\11539601 State Port &amp; Harbor Benefits\IMPLAN Multipliers\[Haines 2013 Tax on Production and Imports Multipliers.xls]Tax on Production and Imports M'!$F$501</v>
      </c>
      <c r="CB39" s="0" t="str">
        <f aca="false">"="&amp;CB$10&amp;CB23</f>
        <v>='P:\396 AAHPA\11539601 State Port &amp; Harbor Benefits\IMPLAN Multipliers\[Haines 2013 Employment Multipliers.xls]Employment Multipliers'!$H$501</v>
      </c>
      <c r="CC39" s="0" t="str">
        <f aca="false">"="&amp;CC$10&amp;CC23</f>
        <v>='P:\396 AAHPA\11539601 State Port &amp; Harbor Benefits\IMPLAN Multipliers\[Haines 2013 Total Value Added Multipliers.xls]Total Value Added Multipliers'!$H$501</v>
      </c>
      <c r="CD39" s="0" t="str">
        <f aca="false">"="&amp;CD$10&amp;CD23</f>
        <v>='P:\396 AAHPA\11539601 State Port &amp; Harbor Benefits\IMPLAN Multipliers\[Haines 2013 Labor Income Multipliers.xls]Labor Income Multipliers'!$H$501</v>
      </c>
      <c r="CE39" s="0" t="str">
        <f aca="false">"="&amp;CE$10&amp;CE23</f>
        <v>='P:\396 AAHPA\11539601 State Port &amp; Harbor Benefits\IMPLAN Multipliers\[Haines 2013 Tax on Production and Imports Multipliers.xls]Tax on Production and Imports M'!$H$501</v>
      </c>
      <c r="CF39" s="0" t="str">
        <f aca="false">"="&amp;CF$10&amp;CF23</f>
        <v>='P:\396 AAHPA\11539601 State Port &amp; Harbor Benefits\IMPLAN Multipliers\[Hoonah Angoon 2013 Output Multipliers.xls]Output Multipliers'!$F$501</v>
      </c>
      <c r="CG39" s="0" t="str">
        <f aca="false">"="&amp;CG$10&amp;CG23</f>
        <v>='P:\396 AAHPA\11539601 State Port &amp; Harbor Benefits\IMPLAN Multipliers\[Hoonah Angoon 2013 Employment Multipliers.xls]Employment Multipliers'!$F$501</v>
      </c>
      <c r="CH39" s="0" t="str">
        <f aca="false">"="&amp;CH$10&amp;CH23</f>
        <v>='P:\396 AAHPA\11539601 State Port &amp; Harbor Benefits\IMPLAN Multipliers\[Hoonah Angoon 2013 Total Value Added Multipliers.xls]Total Value Added Multipliers'!$F$501</v>
      </c>
      <c r="CI39" s="0" t="str">
        <f aca="false">"="&amp;CI$10&amp;CI23</f>
        <v>='P:\396 AAHPA\11539601 State Port &amp; Harbor Benefits\IMPLAN Multipliers\[Hoonah Angoon 2013 Labor Income Multipliers.xls]Labor Income Multipliers'!$F$501</v>
      </c>
      <c r="CJ39" s="0" t="str">
        <f aca="false">"="&amp;CJ$10&amp;CJ23</f>
        <v>='P:\396 AAHPA\11539601 State Port &amp; Harbor Benefits\IMPLAN Multipliers\[Hoonah Angoon 2013 Tax on Production and Imports Multipliers.xls]Tax on Production and Imports M'!$F$501</v>
      </c>
      <c r="CK39" s="0" t="str">
        <f aca="false">"="&amp;CK$10&amp;CK23</f>
        <v>='P:\396 AAHPA\11539601 State Port &amp; Harbor Benefits\IMPLAN Multipliers\[Hoonah Angoon 2013 Employment Multipliers.xls]Employment Multipliers'!$H$501</v>
      </c>
      <c r="CL39" s="0" t="str">
        <f aca="false">"="&amp;CL$10&amp;CL23</f>
        <v>='P:\396 AAHPA\11539601 State Port &amp; Harbor Benefits\IMPLAN Multipliers\[Hoonah Angoon 2013 Total Value Added Multipliers.xls]Total Value Added Multipliers'!$H$501</v>
      </c>
      <c r="CM39" s="0" t="str">
        <f aca="false">"="&amp;CM$10&amp;CM23</f>
        <v>='P:\396 AAHPA\11539601 State Port &amp; Harbor Benefits\IMPLAN Multipliers\[Hoonah Angoon 2013 Labor Income Multipliers.xls]Labor Income Multipliers'!$H$501</v>
      </c>
      <c r="CN39" s="0" t="str">
        <f aca="false">"="&amp;CN$10&amp;CN23</f>
        <v>='P:\396 AAHPA\11539601 State Port &amp; Harbor Benefits\IMPLAN Multipliers\[Hoonah Angoon 2013 Tax on Production and Imports Multipliers.xls]Tax on Production and Imports M'!$H$501</v>
      </c>
      <c r="CO39" s="0" t="str">
        <f aca="false">"="&amp;CO$10&amp;CO23</f>
        <v>='P:\396 AAHPA\11539601 State Port &amp; Harbor Benefits\IMPLAN Multipliers\[Juneau 2013 Output Multipliers.xls]Output Multipliers'!$F$501</v>
      </c>
      <c r="CP39" s="0" t="str">
        <f aca="false">"="&amp;CP$10&amp;CP23</f>
        <v>='P:\396 AAHPA\11539601 State Port &amp; Harbor Benefits\IMPLAN Multipliers\[Juneau 2013 Employment Multipliers.xls]Employment Multipliers'!$F$501</v>
      </c>
      <c r="CQ39" s="0" t="str">
        <f aca="false">"="&amp;CQ$10&amp;CQ23</f>
        <v>='P:\396 AAHPA\11539601 State Port &amp; Harbor Benefits\IMPLAN Multipliers\[Juneau 2013 Total Value Added Multipliers.xls]Total Value Added Multipliers'!$F$501</v>
      </c>
      <c r="CR39" s="0" t="str">
        <f aca="false">"="&amp;CR$10&amp;CR23</f>
        <v>='P:\396 AAHPA\11539601 State Port &amp; Harbor Benefits\IMPLAN Multipliers\[Juneau 2013 Labor Income Multipliers.xls]Labor Income Multipliers'!$F$501</v>
      </c>
      <c r="CS39" s="0" t="str">
        <f aca="false">"="&amp;CS$10&amp;CS23</f>
        <v>='P:\396 AAHPA\11539601 State Port &amp; Harbor Benefits\IMPLAN Multipliers\[Juneau 2013 Tax on Production and Imports Multipliers.xls]Tax on Production and Imports M'!$F$501</v>
      </c>
      <c r="CT39" s="0" t="str">
        <f aca="false">"="&amp;CT$10&amp;CT23</f>
        <v>='P:\396 AAHPA\11539601 State Port &amp; Harbor Benefits\IMPLAN Multipliers\[Juneau 2013 Employment Multipliers.xls]Employment Multipliers'!$H$501</v>
      </c>
      <c r="CU39" s="0" t="str">
        <f aca="false">"="&amp;CU$10&amp;CU23</f>
        <v>='P:\396 AAHPA\11539601 State Port &amp; Harbor Benefits\IMPLAN Multipliers\[Juneau 2013 Total Value Added Multipliers.xls]Total Value Added Multipliers'!$H$501</v>
      </c>
      <c r="CV39" s="0" t="str">
        <f aca="false">"="&amp;CV$10&amp;CV23</f>
        <v>='P:\396 AAHPA\11539601 State Port &amp; Harbor Benefits\IMPLAN Multipliers\[Juneau 2013 Labor Income Multipliers.xls]Labor Income Multipliers'!$H$501</v>
      </c>
      <c r="CW39" s="0" t="str">
        <f aca="false">"="&amp;CW$10&amp;CW23</f>
        <v>='P:\396 AAHPA\11539601 State Port &amp; Harbor Benefits\IMPLAN Multipliers\[Juneau 2013 Tax on Production and Imports Multipliers.xls]Tax on Production and Imports M'!$H$501</v>
      </c>
      <c r="CX39" s="0" t="str">
        <f aca="false">"="&amp;CX$10&amp;CX23</f>
        <v>='P:\396 AAHPA\11539601 State Port &amp; Harbor Benefits\IMPLAN Multipliers\[KPB 2013 Output Multipliers.xls]Output Multipliers'!$F$501</v>
      </c>
      <c r="CY39" s="0" t="str">
        <f aca="false">"="&amp;CY$10&amp;CY23</f>
        <v>='P:\396 AAHPA\11539601 State Port &amp; Harbor Benefits\IMPLAN Multipliers\[KPB 2013 Employment Multipliers.xls]Employment Multipliers'!$F$501</v>
      </c>
      <c r="CZ39" s="0" t="str">
        <f aca="false">"="&amp;CZ$10&amp;CZ23</f>
        <v>='P:\396 AAHPA\11539601 State Port &amp; Harbor Benefits\IMPLAN Multipliers\[KPB 2013 Total Value Added Multipliers.xls]Total Value Added Multipliers'!$F$501</v>
      </c>
      <c r="DA39" s="0" t="str">
        <f aca="false">"="&amp;DA$10&amp;DA23</f>
        <v>='P:\396 AAHPA\11539601 State Port &amp; Harbor Benefits\IMPLAN Multipliers\[KPB 2013 Labor Income Multipliers.xls]Labor Income Multipliers'!$F$501</v>
      </c>
      <c r="DB39" s="0" t="str">
        <f aca="false">"="&amp;DB$10&amp;DB23</f>
        <v>='P:\396 AAHPA\11539601 State Port &amp; Harbor Benefits\IMPLAN Multipliers\[KPB 2013 Tax on Production and Imports Multipliers.xls]Tax on Production and Imports M'!$F$501</v>
      </c>
      <c r="DC39" s="0" t="str">
        <f aca="false">"="&amp;DC$10&amp;DC23</f>
        <v>='P:\396 AAHPA\11539601 State Port &amp; Harbor Benefits\IMPLAN Multipliers\[KPB 2013 Employment Multipliers.xls]Employment Multipliers'!$H$501</v>
      </c>
      <c r="DD39" s="0" t="str">
        <f aca="false">"="&amp;DD$10&amp;DD23</f>
        <v>='P:\396 AAHPA\11539601 State Port &amp; Harbor Benefits\IMPLAN Multipliers\[KPB 2013 Total Value Added Multipliers.xls]Total Value Added Multipliers'!$H$501</v>
      </c>
      <c r="DE39" s="0" t="str">
        <f aca="false">"="&amp;DE$10&amp;DE23</f>
        <v>='P:\396 AAHPA\11539601 State Port &amp; Harbor Benefits\IMPLAN Multipliers\[KPB 2013 Labor Income Multipliers.xls]Labor Income Multipliers'!$H$501</v>
      </c>
      <c r="DF39" s="0" t="str">
        <f aca="false">"="&amp;DF$10&amp;DF23</f>
        <v>='P:\396 AAHPA\11539601 State Port &amp; Harbor Benefits\IMPLAN Multipliers\[KPB 2013 Tax on Production and Imports Multipliers.xls]Tax on Production and Imports M'!$H$501</v>
      </c>
      <c r="DG39" s="0" t="str">
        <f aca="false">"="&amp;DG$10&amp;DG23</f>
        <v>='P:\396 AAHPA\11539601 State Port &amp; Harbor Benefits\IMPLAN Multipliers\[Ketchikan 2013 Output Multipliers.xls]Output Multipliers'!$F$501</v>
      </c>
      <c r="DH39" s="0" t="str">
        <f aca="false">"="&amp;DH$10&amp;DH23</f>
        <v>='P:\396 AAHPA\11539601 State Port &amp; Harbor Benefits\IMPLAN Multipliers\[Ketchikan 2013 Employment Multipliers.xls]Employment Multipliers'!$F$501</v>
      </c>
      <c r="DI39" s="0" t="str">
        <f aca="false">"="&amp;DI$10&amp;DI23</f>
        <v>='P:\396 AAHPA\11539601 State Port &amp; Harbor Benefits\IMPLAN Multipliers\[Ketchikan 2013 Total Value Added Multipliers.xls]Total Value Added Multipliers'!$F$501</v>
      </c>
      <c r="DJ39" s="0" t="str">
        <f aca="false">"="&amp;DJ$10&amp;DJ23</f>
        <v>='P:\396 AAHPA\11539601 State Port &amp; Harbor Benefits\IMPLAN Multipliers\[Ketchikan 2013 Labor Income Multipliers.xls]Labor Income Multipliers'!$F$501</v>
      </c>
      <c r="DK39" s="0" t="str">
        <f aca="false">"="&amp;DK$10&amp;DK23</f>
        <v>='P:\396 AAHPA\11539601 State Port &amp; Harbor Benefits\IMPLAN Multipliers\[Ketchikan 2013 Tax on Production and Imports Multipliers.xls]Tax on Production and Imports M'!$F$501</v>
      </c>
      <c r="DL39" s="0" t="str">
        <f aca="false">"="&amp;DL$10&amp;DL23</f>
        <v>='P:\396 AAHPA\11539601 State Port &amp; Harbor Benefits\IMPLAN Multipliers\[Ketchikan 2013 Employment Multipliers.xls]Employment Multipliers'!$H$501</v>
      </c>
      <c r="DM39" s="0" t="str">
        <f aca="false">"="&amp;DM$10&amp;DM23</f>
        <v>='P:\396 AAHPA\11539601 State Port &amp; Harbor Benefits\IMPLAN Multipliers\[Ketchikan 2013 Total Value Added Multipliers.xls]Total Value Added Multipliers'!$H$501</v>
      </c>
      <c r="DN39" s="0" t="str">
        <f aca="false">"="&amp;DN$10&amp;DN23</f>
        <v>='P:\396 AAHPA\11539601 State Port &amp; Harbor Benefits\IMPLAN Multipliers\[Ketchikan 2013 Labor Income Multipliers.xls]Labor Income Multipliers'!$H$501</v>
      </c>
      <c r="DO39" s="0" t="str">
        <f aca="false">"="&amp;DO$10&amp;DO23</f>
        <v>='P:\396 AAHPA\11539601 State Port &amp; Harbor Benefits\IMPLAN Multipliers\[Ketchikan 2013 Tax on Production and Imports Multipliers.xls]Tax on Production and Imports M'!$H$501</v>
      </c>
      <c r="DP39" s="0" t="str">
        <f aca="false">"="&amp;DP$10&amp;DP23</f>
        <v>='P:\396 AAHPA\11539601 State Port &amp; Harbor Benefits\IMPLAN Multipliers\[Kodiak 2013 Output Multipliers.xls]Output Multipliers'!$F$501</v>
      </c>
      <c r="DQ39" s="0" t="str">
        <f aca="false">"="&amp;DQ$10&amp;DQ23</f>
        <v>='P:\396 AAHPA\11539601 State Port &amp; Harbor Benefits\IMPLAN Multipliers\[Kodiak 2013 Employment Multipliers.xls]Employment Multipliers'!$F$501</v>
      </c>
      <c r="DR39" s="0" t="str">
        <f aca="false">"="&amp;DR$10&amp;DR23</f>
        <v>='P:\396 AAHPA\11539601 State Port &amp; Harbor Benefits\IMPLAN Multipliers\[Kodiak 2013 Total Value Added Multipliers.xls]Total Value Added Multipliers'!$F$501</v>
      </c>
      <c r="DS39" s="0" t="str">
        <f aca="false">"="&amp;DS$10&amp;DS23</f>
        <v>='P:\396 AAHPA\11539601 State Port &amp; Harbor Benefits\IMPLAN Multipliers\[Kodiak 2013 Labor Income Multipliers.xls]Labor Income Multipliers'!$F$501</v>
      </c>
      <c r="DT39" s="0" t="str">
        <f aca="false">"="&amp;DT$10&amp;DT23</f>
        <v>='P:\396 AAHPA\11539601 State Port &amp; Harbor Benefits\IMPLAN Multipliers\[Kodiak 2013 Tax on Production and Imports Multipliers.xls]Tax on Production and Imports M'!$F$501</v>
      </c>
      <c r="DU39" s="0" t="str">
        <f aca="false">"="&amp;DU$10&amp;DU23</f>
        <v>='P:\396 AAHPA\11539601 State Port &amp; Harbor Benefits\IMPLAN Multipliers\[Kodiak 2013 Employment Multipliers.xls]Employment Multipliers'!$H$501</v>
      </c>
      <c r="DV39" s="0" t="str">
        <f aca="false">"="&amp;DV$10&amp;DV23</f>
        <v>='P:\396 AAHPA\11539601 State Port &amp; Harbor Benefits\IMPLAN Multipliers\[Kodiak 2013 Total Value Added Multipliers.xls]Total Value Added Multipliers'!$H$501</v>
      </c>
      <c r="DW39" s="0" t="str">
        <f aca="false">"="&amp;DW$10&amp;DW23</f>
        <v>='P:\396 AAHPA\11539601 State Port &amp; Harbor Benefits\IMPLAN Multipliers\[Kodiak 2013 Labor Income Multipliers.xls]Labor Income Multipliers'!$H$501</v>
      </c>
      <c r="DX39" s="0" t="str">
        <f aca="false">"="&amp;DX$10&amp;DX23</f>
        <v>='P:\396 AAHPA\11539601 State Port &amp; Harbor Benefits\IMPLAN Multipliers\[Kodiak 2013 Tax on Production and Imports Multipliers.xls]Tax on Production and Imports M'!$H$501</v>
      </c>
      <c r="DY39" s="0" t="str">
        <f aca="false">"="&amp;DY$10&amp;DY23</f>
        <v>='P:\396 AAHPA\11539601 State Port &amp; Harbor Benefits\IMPLAN Multipliers\[Lake and Pen 2013 Output Multipliers.xls]Output Multipliers'!$F$501</v>
      </c>
      <c r="DZ39" s="0" t="str">
        <f aca="false">"="&amp;DZ$10&amp;DZ23</f>
        <v>='P:\396 AAHPA\11539601 State Port &amp; Harbor Benefits\IMPLAN Multipliers\[Lake and Pen 2013 Employment Multipliers.xls]Employment Multipliers'!$F$501</v>
      </c>
      <c r="EA39" s="0" t="str">
        <f aca="false">"="&amp;EA$10&amp;EA23</f>
        <v>='P:\396 AAHPA\11539601 State Port &amp; Harbor Benefits\IMPLAN Multipliers\[Lake and Pen 2013 Total Value Added Multipliers.xls]Total Value Added Multipliers'!$F$501</v>
      </c>
      <c r="EB39" s="0" t="str">
        <f aca="false">"="&amp;EB$10&amp;EB23</f>
        <v>='P:\396 AAHPA\11539601 State Port &amp; Harbor Benefits\IMPLAN Multipliers\[Lake and Pen 2013 Labor Income Multipliers.xls]Labor Income Multipliers'!$F$501</v>
      </c>
      <c r="EC39" s="0" t="str">
        <f aca="false">"="&amp;EC$10&amp;EC23</f>
        <v>='P:\396 AAHPA\11539601 State Port &amp; Harbor Benefits\IMPLAN Multipliers\[Lake and Pen 2013 Tax on Production and Imports Multipliers.xls]Tax on Production and Imports M'!$F$501</v>
      </c>
      <c r="ED39" s="0" t="str">
        <f aca="false">"="&amp;ED$10&amp;ED23</f>
        <v>='P:\396 AAHPA\11539601 State Port &amp; Harbor Benefits\IMPLAN Multipliers\[Lake and Pen 2013 Employment Multipliers.xls]Employment Multipliers'!$H$501</v>
      </c>
      <c r="EE39" s="0" t="str">
        <f aca="false">"="&amp;EE$10&amp;EE23</f>
        <v>='P:\396 AAHPA\11539601 State Port &amp; Harbor Benefits\IMPLAN Multipliers\[Lake and Pen 2013 Total Value Added Multipliers.xls]Total Value Added Multipliers'!$H$501</v>
      </c>
      <c r="EF39" s="0" t="str">
        <f aca="false">"="&amp;EF$10&amp;EF23</f>
        <v>='P:\396 AAHPA\11539601 State Port &amp; Harbor Benefits\IMPLAN Multipliers\[Lake and Pen 2013 Labor Income Multipliers.xls]Labor Income Multipliers'!$H$501</v>
      </c>
      <c r="EG39" s="0" t="str">
        <f aca="false">"="&amp;EG$10&amp;EG23</f>
        <v>='P:\396 AAHPA\11539601 State Port &amp; Harbor Benefits\IMPLAN Multipliers\[Lake and Pen 2013 Tax on Production and Imports Multipliers.xls]Tax on Production and Imports M'!$H$501</v>
      </c>
      <c r="EH39" s="0" t="str">
        <f aca="false">"="&amp;EH$10&amp;EH23</f>
        <v>='P:\396 AAHPA\11539601 State Port &amp; Harbor Benefits\IMPLAN Multipliers\[MSB 2013 Output Multipliers.xls]Output Multipliers'!$F$501</v>
      </c>
      <c r="EI39" s="0" t="str">
        <f aca="false">"="&amp;EI$10&amp;EI23</f>
        <v>='P:\396 AAHPA\11539601 State Port &amp; Harbor Benefits\IMPLAN Multipliers\[MSB 2013 Employment Multipliers.xls]Employment Multipliers'!$F$501</v>
      </c>
      <c r="EJ39" s="0" t="str">
        <f aca="false">"="&amp;EJ$10&amp;EJ23</f>
        <v>='P:\396 AAHPA\11539601 State Port &amp; Harbor Benefits\IMPLAN Multipliers\[MSB 2013 Total Value Added Multipliers.xls]Total Value Added Multipliers'!$F$501</v>
      </c>
      <c r="EK39" s="0" t="str">
        <f aca="false">"="&amp;EK$10&amp;EK23</f>
        <v>='P:\396 AAHPA\11539601 State Port &amp; Harbor Benefits\IMPLAN Multipliers\[MSB 2013 Labor Income Multipliers.xls]Labor Income Multipliers'!$F$501</v>
      </c>
      <c r="EL39" s="0" t="str">
        <f aca="false">"="&amp;EL$10&amp;EL23</f>
        <v>='P:\396 AAHPA\11539601 State Port &amp; Harbor Benefits\IMPLAN Multipliers\[MSB 2013 Tax on Production and Imports Multipliers.xls]Tax on Production and Imports M'!$F$501</v>
      </c>
      <c r="EM39" s="0" t="str">
        <f aca="false">"="&amp;EM$10&amp;EM23</f>
        <v>='P:\396 AAHPA\11539601 State Port &amp; Harbor Benefits\IMPLAN Multipliers\[MSB 2013 Employment Multipliers.xls]Employment Multipliers'!$H$501</v>
      </c>
      <c r="EN39" s="0" t="str">
        <f aca="false">"="&amp;EN$10&amp;EN23</f>
        <v>='P:\396 AAHPA\11539601 State Port &amp; Harbor Benefits\IMPLAN Multipliers\[MSB 2013 Total Value Added Multipliers.xls]Total Value Added Multipliers'!$H$501</v>
      </c>
      <c r="EO39" s="0" t="str">
        <f aca="false">"="&amp;EO$10&amp;EO23</f>
        <v>='P:\396 AAHPA\11539601 State Port &amp; Harbor Benefits\IMPLAN Multipliers\[MSB 2013 Labor Income Multipliers.xls]Labor Income Multipliers'!$H$501</v>
      </c>
      <c r="EP39" s="0" t="str">
        <f aca="false">"="&amp;EP$10&amp;EP23</f>
        <v>='P:\396 AAHPA\11539601 State Port &amp; Harbor Benefits\IMPLAN Multipliers\[MSB 2013 Tax on Production and Imports Multipliers.xls]Tax on Production and Imports M'!$H$501</v>
      </c>
      <c r="EQ39" s="0" t="str">
        <f aca="false">"="&amp;EQ$10&amp;EQ23</f>
        <v>='P:\396 AAHPA\11539601 State Port &amp; Harbor Benefits\IMPLAN Multipliers\[Nome 2013 Output Multipliers.xls]Output Multipliers'!$F$501</v>
      </c>
      <c r="ER39" s="0" t="str">
        <f aca="false">"="&amp;ER$10&amp;ER23</f>
        <v>='P:\396 AAHPA\11539601 State Port &amp; Harbor Benefits\IMPLAN Multipliers\[Nome 2013 Employment Multipliers.xls]Employment Multipliers'!$F$501</v>
      </c>
      <c r="ES39" s="0" t="str">
        <f aca="false">"="&amp;ES$10&amp;ES23</f>
        <v>='P:\396 AAHPA\11539601 State Port &amp; Harbor Benefits\IMPLAN Multipliers\[Nome 2013 Total Value Added Multipliers.xls]Total Value Added Multipliers'!$F$501</v>
      </c>
      <c r="ET39" s="0" t="str">
        <f aca="false">"="&amp;ET$10&amp;ET23</f>
        <v>='P:\396 AAHPA\11539601 State Port &amp; Harbor Benefits\IMPLAN Multipliers\[Nome 2013 Labor Income Multipliers.xls]Labor Income Multipliers'!$F$501</v>
      </c>
      <c r="EU39" s="0" t="str">
        <f aca="false">"="&amp;EU$10&amp;EU23</f>
        <v>='P:\396 AAHPA\11539601 State Port &amp; Harbor Benefits\IMPLAN Multipliers\[Nome 2013 Tax on Production and Imports Multipliers.xls]Tax on Production and Imports M'!$F$501</v>
      </c>
      <c r="EV39" s="0" t="str">
        <f aca="false">"="&amp;EV$10&amp;EV23</f>
        <v>='P:\396 AAHPA\11539601 State Port &amp; Harbor Benefits\IMPLAN Multipliers\[Nome 2013 Employment Multipliers.xls]Employment Multipliers'!$H$501</v>
      </c>
      <c r="EW39" s="0" t="str">
        <f aca="false">"="&amp;EW$10&amp;EW23</f>
        <v>='P:\396 AAHPA\11539601 State Port &amp; Harbor Benefits\IMPLAN Multipliers\[Nome 2013 Total Value Added Multipliers.xls]Total Value Added Multipliers'!$H$501</v>
      </c>
      <c r="EX39" s="0" t="str">
        <f aca="false">"="&amp;EX$10&amp;EX23</f>
        <v>='P:\396 AAHPA\11539601 State Port &amp; Harbor Benefits\IMPLAN Multipliers\[Nome 2013 Labor Income Multipliers.xls]Labor Income Multipliers'!$H$501</v>
      </c>
      <c r="EY39" s="0" t="str">
        <f aca="false">"="&amp;EY$10&amp;EY23</f>
        <v>='P:\396 AAHPA\11539601 State Port &amp; Harbor Benefits\IMPLAN Multipliers\[Nome 2013 Tax on Production and Imports Multipliers.xls]Tax on Production and Imports M'!$H$501</v>
      </c>
      <c r="EZ39" s="0" t="str">
        <f aca="false">"="&amp;EZ$10&amp;EZ23</f>
        <v>='P:\396 AAHPA\11539601 State Port &amp; Harbor Benefits\IMPLAN Multipliers\[NSB 2013 Output Multipliers.xls]Output Multipliers'!$F$501</v>
      </c>
      <c r="FA39" s="0" t="str">
        <f aca="false">"="&amp;FA$10&amp;FA23</f>
        <v>='P:\396 AAHPA\11539601 State Port &amp; Harbor Benefits\IMPLAN Multipliers\[NSB 2013 Employment Multipliers.xls]Employment Multipliers'!$F$501</v>
      </c>
      <c r="FB39" s="0" t="str">
        <f aca="false">"="&amp;FB$10&amp;FB23</f>
        <v>='P:\396 AAHPA\11539601 State Port &amp; Harbor Benefits\IMPLAN Multipliers\[NSB 2013 Total Value Added Multipliers.xls]Total Value Added Multipliers'!$F$501</v>
      </c>
      <c r="FC39" s="0" t="str">
        <f aca="false">"="&amp;FC$10&amp;FC23</f>
        <v>='P:\396 AAHPA\11539601 State Port &amp; Harbor Benefits\IMPLAN Multipliers\[NSB 2013 Labor Income Multipliers.xls]Labor Income Multipliers'!$F$501</v>
      </c>
      <c r="FD39" s="0" t="str">
        <f aca="false">"="&amp;FD$10&amp;FD23</f>
        <v>='P:\396 AAHPA\11539601 State Port &amp; Harbor Benefits\IMPLAN Multipliers\[NSB 2013 Tax on Production and Imports Multipliers.xls]Tax on Production and Imports M'!$F$501</v>
      </c>
      <c r="FE39" s="0" t="str">
        <f aca="false">"="&amp;FE$10&amp;FE23</f>
        <v>='P:\396 AAHPA\11539601 State Port &amp; Harbor Benefits\IMPLAN Multipliers\[NSB 2013 Employment Multipliers.xls]Employment Multipliers'!$H$501</v>
      </c>
      <c r="FF39" s="0" t="str">
        <f aca="false">"="&amp;FF$10&amp;FF23</f>
        <v>='P:\396 AAHPA\11539601 State Port &amp; Harbor Benefits\IMPLAN Multipliers\[NSB 2013 Total Value Added Multipliers.xls]Total Value Added Multipliers'!$H$501</v>
      </c>
      <c r="FG39" s="0" t="str">
        <f aca="false">"="&amp;FG$10&amp;FG23</f>
        <v>='P:\396 AAHPA\11539601 State Port &amp; Harbor Benefits\IMPLAN Multipliers\[NSB 2013 Labor Income Multipliers.xls]Labor Income Multipliers'!$H$501</v>
      </c>
      <c r="FH39" s="0" t="str">
        <f aca="false">"="&amp;FH$10&amp;FH23</f>
        <v>='P:\396 AAHPA\11539601 State Port &amp; Harbor Benefits\IMPLAN Multipliers\[NSB 2013 Tax on Production and Imports Multipliers.xls]Tax on Production and Imports M'!$H$501</v>
      </c>
      <c r="FI39" s="0" t="str">
        <f aca="false">"="&amp;FI$10&amp;FI23</f>
        <v>='P:\396 AAHPA\11539601 State Port &amp; Harbor Benefits\IMPLAN Multipliers\[NWAB 2013 Output Multipliers.xls]Output Multipliers'!$F$501</v>
      </c>
      <c r="FJ39" s="0" t="str">
        <f aca="false">"="&amp;FJ$10&amp;FJ23</f>
        <v>='P:\396 AAHPA\11539601 State Port &amp; Harbor Benefits\IMPLAN Multipliers\[NWAB 2013 Employment Multipliers.xls]Employment Multipliers'!$F$501</v>
      </c>
      <c r="FK39" s="0" t="str">
        <f aca="false">"="&amp;FK$10&amp;FK23</f>
        <v>='P:\396 AAHPA\11539601 State Port &amp; Harbor Benefits\IMPLAN Multipliers\[NWAB 2013 Total Value Added Multipliers.xls]Total Value Added Multipliers'!$F$501</v>
      </c>
      <c r="FL39" s="0" t="str">
        <f aca="false">"="&amp;FL$10&amp;FL23</f>
        <v>='P:\396 AAHPA\11539601 State Port &amp; Harbor Benefits\IMPLAN Multipliers\[NWAB 2013 Labor Income Multipliers.xls]Labor Income Multipliers'!$F$501</v>
      </c>
      <c r="FM39" s="0" t="str">
        <f aca="false">"="&amp;FM$10&amp;FM23</f>
        <v>='P:\396 AAHPA\11539601 State Port &amp; Harbor Benefits\IMPLAN Multipliers\[NWAB 2013 Tax on Production and Imports Multipliers.xls]Tax on Production and Imports M'!$F$501</v>
      </c>
      <c r="FN39" s="0" t="str">
        <f aca="false">"="&amp;FN$10&amp;FN23</f>
        <v>='P:\396 AAHPA\11539601 State Port &amp; Harbor Benefits\IMPLAN Multipliers\[NWAB 2013 Employment Multipliers.xls]Employment Multipliers'!$H$501</v>
      </c>
      <c r="FO39" s="0" t="str">
        <f aca="false">"="&amp;FO$10&amp;FO23</f>
        <v>='P:\396 AAHPA\11539601 State Port &amp; Harbor Benefits\IMPLAN Multipliers\[NWAB 2013 Total Value Added Multipliers.xls]Total Value Added Multipliers'!$H$501</v>
      </c>
      <c r="FP39" s="0" t="str">
        <f aca="false">"="&amp;FP$10&amp;FP23</f>
        <v>='P:\396 AAHPA\11539601 State Port &amp; Harbor Benefits\IMPLAN Multipliers\[NWAB 2013 Labor Income Multipliers.xls]Labor Income Multipliers'!$H$501</v>
      </c>
      <c r="FQ39" s="0" t="str">
        <f aca="false">"="&amp;FQ$10&amp;FQ23</f>
        <v>='P:\396 AAHPA\11539601 State Port &amp; Harbor Benefits\IMPLAN Multipliers\[NWAB 2013 Tax on Production and Imports Multipliers.xls]Tax on Production and Imports M'!$H$501</v>
      </c>
      <c r="FR39" s="0" t="str">
        <f aca="false">"="&amp;FR$10&amp;FR23</f>
        <v>='P:\396 AAHPA\11539601 State Port &amp; Harbor Benefits\IMPLAN Multipliers\[Petersburg 2013 Output Multipliers.xls]Output Multipliers'!$F$501</v>
      </c>
      <c r="FS39" s="0" t="str">
        <f aca="false">"="&amp;FS$10&amp;FS23</f>
        <v>='P:\396 AAHPA\11539601 State Port &amp; Harbor Benefits\IMPLAN Multipliers\[Petersburg 2013 Employment Multipliers.xls]Employment Multipliers'!$F$501</v>
      </c>
      <c r="FT39" s="0" t="str">
        <f aca="false">"="&amp;FT$10&amp;FT23</f>
        <v>='P:\396 AAHPA\11539601 State Port &amp; Harbor Benefits\IMPLAN Multipliers\[Petersburg 2013 Total Value Added Multipliers.xls]Total Value Added Multipliers'!$F$501</v>
      </c>
      <c r="FU39" s="0" t="str">
        <f aca="false">"="&amp;FU$10&amp;FU23</f>
        <v>='P:\396 AAHPA\11539601 State Port &amp; Harbor Benefits\IMPLAN Multipliers\[Petersburg 2013 Labor Income Multipliers.xls]Labor Income Multipliers'!$F$501</v>
      </c>
      <c r="FV39" s="0" t="str">
        <f aca="false">"="&amp;FV$10&amp;FV23</f>
        <v>='P:\396 AAHPA\11539601 State Port &amp; Harbor Benefits\IMPLAN Multipliers\[Petersburg 2013 Tax on Production and Imports Multipliers.xls]Tax on Production and Imports M'!$F$501</v>
      </c>
      <c r="FW39" s="0" t="str">
        <f aca="false">"="&amp;FW$10&amp;FW23</f>
        <v>='P:\396 AAHPA\11539601 State Port &amp; Harbor Benefits\IMPLAN Multipliers\[Petersburg 2013 Employment Multipliers.xls]Employment Multipliers'!$H$501</v>
      </c>
      <c r="FX39" s="0" t="str">
        <f aca="false">"="&amp;FX$10&amp;FX23</f>
        <v>='P:\396 AAHPA\11539601 State Port &amp; Harbor Benefits\IMPLAN Multipliers\[Petersburg 2013 Total Value Added Multipliers.xls]Total Value Added Multipliers'!$H$501</v>
      </c>
      <c r="FY39" s="0" t="str">
        <f aca="false">"="&amp;FY$10&amp;FY23</f>
        <v>='P:\396 AAHPA\11539601 State Port &amp; Harbor Benefits\IMPLAN Multipliers\[Petersburg 2013 Labor Income Multipliers.xls]Labor Income Multipliers'!$H$501</v>
      </c>
      <c r="FZ39" s="0" t="str">
        <f aca="false">"="&amp;FZ$10&amp;FZ23</f>
        <v>='P:\396 AAHPA\11539601 State Port &amp; Harbor Benefits\IMPLAN Multipliers\[Petersburg 2013 Tax on Production and Imports Multipliers.xls]Tax on Production and Imports M'!$H$501</v>
      </c>
      <c r="GA39" s="0" t="str">
        <f aca="false">"="&amp;GA$10&amp;GA23</f>
        <v>='P:\396 AAHPA\11539601 State Port &amp; Harbor Benefits\IMPLAN Multipliers\[POW Hyder 2013 Output Multipliers.xls]Output Multipliers'!$F$501</v>
      </c>
      <c r="GB39" s="0" t="str">
        <f aca="false">"="&amp;GB$10&amp;GB23</f>
        <v>='P:\396 AAHPA\11539601 State Port &amp; Harbor Benefits\IMPLAN Multipliers\[POW Hyder 2013 Employment Multipliers.xls]Employment Multipliers'!$F$501</v>
      </c>
      <c r="GC39" s="0" t="str">
        <f aca="false">"="&amp;GC$10&amp;GC23</f>
        <v>='P:\396 AAHPA\11539601 State Port &amp; Harbor Benefits\IMPLAN Multipliers\[POW Hyder 2013 Total Value Added Multipliers.xls]Total Value Added Multipliers'!$F$501</v>
      </c>
      <c r="GD39" s="0" t="str">
        <f aca="false">"="&amp;GD$10&amp;GD23</f>
        <v>='P:\396 AAHPA\11539601 State Port &amp; Harbor Benefits\IMPLAN Multipliers\[POW Hyder 2013 Labor Income Multipliers.xls]Labor Income Multipliers'!$F$501</v>
      </c>
      <c r="GE39" s="0" t="str">
        <f aca="false">"="&amp;GE$10&amp;GE23</f>
        <v>='P:\396 AAHPA\11539601 State Port &amp; Harbor Benefits\IMPLAN Multipliers\[POW Hyder 2013 Tax on Production and Imports Multipliers.xls]Tax on Production and Imports M'!$F$501</v>
      </c>
      <c r="GF39" s="0" t="str">
        <f aca="false">"="&amp;GF$10&amp;GF23</f>
        <v>='P:\396 AAHPA\11539601 State Port &amp; Harbor Benefits\IMPLAN Multipliers\[POW Hyder 2013 Employment Multipliers.xls]Employment Multipliers'!$H$501</v>
      </c>
      <c r="GG39" s="0" t="str">
        <f aca="false">"="&amp;GG$10&amp;GG23</f>
        <v>='P:\396 AAHPA\11539601 State Port &amp; Harbor Benefits\IMPLAN Multipliers\[POW Hyder 2013 Total Value Added Multipliers.xls]Total Value Added Multipliers'!$H$501</v>
      </c>
      <c r="GH39" s="0" t="str">
        <f aca="false">"="&amp;GH$10&amp;GH23</f>
        <v>='P:\396 AAHPA\11539601 State Port &amp; Harbor Benefits\IMPLAN Multipliers\[POW Hyder 2013 Labor Income Multipliers.xls]Labor Income Multipliers'!$H$501</v>
      </c>
      <c r="GI39" s="0" t="str">
        <f aca="false">"="&amp;GI$10&amp;GI23</f>
        <v>='P:\396 AAHPA\11539601 State Port &amp; Harbor Benefits\IMPLAN Multipliers\[POW Hyder 2013 Tax on Production and Imports Multipliers.xls]Tax on Production and Imports M'!$H$501</v>
      </c>
      <c r="GJ39" s="0" t="str">
        <f aca="false">"="&amp;GJ$10&amp;GJ23</f>
        <v>='P:\396 AAHPA\11539601 State Port &amp; Harbor Benefits\IMPLAN Multipliers\[Sitka 2013 Output Multipliers.xls]Output Multipliers'!$F$501</v>
      </c>
      <c r="GK39" s="0" t="str">
        <f aca="false">"="&amp;GK$10&amp;GK23</f>
        <v>='P:\396 AAHPA\11539601 State Port &amp; Harbor Benefits\IMPLAN Multipliers\[Sitka 2013 Employment Multipliers.xls]Employment Multipliers'!$F$501</v>
      </c>
      <c r="GL39" s="0" t="str">
        <f aca="false">"="&amp;GL$10&amp;GL23</f>
        <v>='P:\396 AAHPA\11539601 State Port &amp; Harbor Benefits\IMPLAN Multipliers\[Sitka 2013 Total Value Added Multipliers.xls]Total Value Added Multipliers'!$F$501</v>
      </c>
      <c r="GM39" s="0" t="str">
        <f aca="false">"="&amp;GM$10&amp;GM23</f>
        <v>='P:\396 AAHPA\11539601 State Port &amp; Harbor Benefits\IMPLAN Multipliers\[Sitka 2013 Labor Income Multipliers.xls]Labor Income Multipliers'!$F$501</v>
      </c>
      <c r="GN39" s="0" t="str">
        <f aca="false">"="&amp;GN$10&amp;GN23</f>
        <v>='P:\396 AAHPA\11539601 State Port &amp; Harbor Benefits\IMPLAN Multipliers\[Sitka 2013 Tax on Production and Imports Multipliers.xls]Tax on Production and Imports M'!$F$501</v>
      </c>
      <c r="GO39" s="0" t="str">
        <f aca="false">"="&amp;GO$10&amp;GO23</f>
        <v>='P:\396 AAHPA\11539601 State Port &amp; Harbor Benefits\IMPLAN Multipliers\[Sitka 2013 Employment Multipliers.xls]Employment Multipliers'!$H$501</v>
      </c>
      <c r="GP39" s="0" t="str">
        <f aca="false">"="&amp;GP$10&amp;GP23</f>
        <v>='P:\396 AAHPA\11539601 State Port &amp; Harbor Benefits\IMPLAN Multipliers\[Sitka 2013 Total Value Added Multipliers.xls]Total Value Added Multipliers'!$H$501</v>
      </c>
      <c r="GQ39" s="0" t="str">
        <f aca="false">"="&amp;GQ$10&amp;GQ23</f>
        <v>='P:\396 AAHPA\11539601 State Port &amp; Harbor Benefits\IMPLAN Multipliers\[Sitka 2013 Labor Income Multipliers.xls]Labor Income Multipliers'!$H$501</v>
      </c>
      <c r="GR39" s="0" t="str">
        <f aca="false">"="&amp;GR$10&amp;GR23</f>
        <v>='P:\396 AAHPA\11539601 State Port &amp; Harbor Benefits\IMPLAN Multipliers\[Sitka 2013 Tax on Production and Imports Multipliers.xls]Tax on Production and Imports M'!$H$501</v>
      </c>
      <c r="GS39" s="0" t="str">
        <f aca="false">"="&amp;GS$10&amp;GS23</f>
        <v>='P:\396 AAHPA\11539601 State Port &amp; Harbor Benefits\IMPLAN Multipliers\[Skagway 2013 Output Multipliers.xls]Output Multipliers'!$F$501</v>
      </c>
      <c r="GT39" s="0" t="str">
        <f aca="false">"="&amp;GT$10&amp;GT23</f>
        <v>='P:\396 AAHPA\11539601 State Port &amp; Harbor Benefits\IMPLAN Multipliers\[Skagway 2013 Employment Multipliers.xls]Employment Multipliers'!$F$501</v>
      </c>
      <c r="GU39" s="0" t="str">
        <f aca="false">"="&amp;GU$10&amp;GU23</f>
        <v>='P:\396 AAHPA\11539601 State Port &amp; Harbor Benefits\IMPLAN Multipliers\[Skagway 2013 Total Value Added Multipliers.xls]Total Value Added Multipliers'!$F$501</v>
      </c>
      <c r="GV39" s="0" t="str">
        <f aca="false">"="&amp;GV$10&amp;GV23</f>
        <v>='P:\396 AAHPA\11539601 State Port &amp; Harbor Benefits\IMPLAN Multipliers\[Skagway 2013 Labor Income Multipliers.xls]Labor Income Multipliers'!$F$501</v>
      </c>
      <c r="GW39" s="0" t="str">
        <f aca="false">"="&amp;GW$10&amp;GW23</f>
        <v>='P:\396 AAHPA\11539601 State Port &amp; Harbor Benefits\IMPLAN Multipliers\[Skagway 2013 Tax on Production and Imports Multipliers.xls]Tax on Production and Imports M'!$F$501</v>
      </c>
      <c r="GX39" s="0" t="str">
        <f aca="false">"="&amp;GX$10&amp;GX23</f>
        <v>='P:\396 AAHPA\11539601 State Port &amp; Harbor Benefits\IMPLAN Multipliers\[Skagway 2013 Employment Multipliers.xls]Employment Multipliers'!$H$501</v>
      </c>
      <c r="GY39" s="0" t="str">
        <f aca="false">"="&amp;GY$10&amp;GY23</f>
        <v>='P:\396 AAHPA\11539601 State Port &amp; Harbor Benefits\IMPLAN Multipliers\[Skagway 2013 Total Value Added Multipliers.xls]Total Value Added Multipliers'!$H$501</v>
      </c>
      <c r="GZ39" s="0" t="str">
        <f aca="false">"="&amp;GZ$10&amp;GZ23</f>
        <v>='P:\396 AAHPA\11539601 State Port &amp; Harbor Benefits\IMPLAN Multipliers\[Skagway 2013 Labor Income Multipliers.xls]Labor Income Multipliers'!$H$501</v>
      </c>
      <c r="HA39" s="0" t="str">
        <f aca="false">"="&amp;HA$10&amp;HA23</f>
        <v>='P:\396 AAHPA\11539601 State Port &amp; Harbor Benefits\IMPLAN Multipliers\[Skagway 2013 Tax on Production and Imports Multipliers.xls]Tax on Production and Imports M'!$H$501</v>
      </c>
      <c r="HB39" s="0" t="str">
        <f aca="false">"="&amp;HB$10&amp;HB23</f>
        <v>='P:\396 AAHPA\11539601 State Port &amp; Harbor Benefits\IMPLAN Multipliers\[SE Fairbanks 2013 Output Multipliers.xls]Output Multipliers'!$F$501</v>
      </c>
      <c r="HC39" s="0" t="str">
        <f aca="false">"="&amp;HC$10&amp;HC23</f>
        <v>='P:\396 AAHPA\11539601 State Port &amp; Harbor Benefits\IMPLAN Multipliers\[SE Fairbanks 2013 Employment Multipliers.xls]Employment Multipliers'!$F$501</v>
      </c>
      <c r="HD39" s="0" t="str">
        <f aca="false">"="&amp;HD$10&amp;HD23</f>
        <v>='P:\396 AAHPA\11539601 State Port &amp; Harbor Benefits\IMPLAN Multipliers\[SE Fairbanks 2013 Total Value Added Multipliers.xls]Total Value Added Multipliers'!$F$501</v>
      </c>
      <c r="HE39" s="0" t="str">
        <f aca="false">"="&amp;HE$10&amp;HE23</f>
        <v>='P:\396 AAHPA\11539601 State Port &amp; Harbor Benefits\IMPLAN Multipliers\[SE Fairbanks 2013 Labor Income Multipliers.xls]Labor Income Multipliers'!$F$501</v>
      </c>
      <c r="HF39" s="0" t="str">
        <f aca="false">"="&amp;HF$10&amp;HF23</f>
        <v>='P:\396 AAHPA\11539601 State Port &amp; Harbor Benefits\IMPLAN Multipliers\[SE Fairbanks 2013 Tax on Production and Imports Multipliers.xls]Tax on Production and Imports M'!$F$501</v>
      </c>
      <c r="HG39" s="0" t="str">
        <f aca="false">"="&amp;HG$10&amp;HG23</f>
        <v>='P:\396 AAHPA\11539601 State Port &amp; Harbor Benefits\IMPLAN Multipliers\[SE Fairbanks 2013 Employment Multipliers.xls]Employment Multipliers'!$H$501</v>
      </c>
      <c r="HH39" s="0" t="str">
        <f aca="false">"="&amp;HH$10&amp;HH23</f>
        <v>='P:\396 AAHPA\11539601 State Port &amp; Harbor Benefits\IMPLAN Multipliers\[SE Fairbanks 2013 Total Value Added Multipliers.xls]Total Value Added Multipliers'!$H$501</v>
      </c>
      <c r="HI39" s="0" t="str">
        <f aca="false">"="&amp;HI$10&amp;HI23</f>
        <v>='P:\396 AAHPA\11539601 State Port &amp; Harbor Benefits\IMPLAN Multipliers\[SE Fairbanks 2013 Labor Income Multipliers.xls]Labor Income Multipliers'!$H$501</v>
      </c>
      <c r="HJ39" s="0" t="str">
        <f aca="false">"="&amp;HJ$10&amp;HJ23</f>
        <v>='P:\396 AAHPA\11539601 State Port &amp; Harbor Benefits\IMPLAN Multipliers\[SE Fairbanks 2013 Tax on Production and Imports Multipliers.xls]Tax on Production and Imports M'!$H$501</v>
      </c>
      <c r="HK39" s="0" t="str">
        <f aca="false">"="&amp;HK$10&amp;HK23</f>
        <v>='P:\396 AAHPA\11539601 State Port &amp; Harbor Benefits\IMPLAN Multipliers\[Valdez Cordova 2013 Output Multipliers.xls]Output Multipliers'!$F$501</v>
      </c>
      <c r="HL39" s="0" t="str">
        <f aca="false">"="&amp;HL$10&amp;HL23</f>
        <v>='P:\396 AAHPA\11539601 State Port &amp; Harbor Benefits\IMPLAN Multipliers\[Valdez Cordova 2013 Employment Multipliers.xls]Employment Multipliers'!$F$501</v>
      </c>
      <c r="HM39" s="0" t="str">
        <f aca="false">"="&amp;HM$10&amp;HM23</f>
        <v>='P:\396 AAHPA\11539601 State Port &amp; Harbor Benefits\IMPLAN Multipliers\[Valdez Cordova 2013 Total Value Added Multipliers.xls]Total Value Added Multipliers'!$F$501</v>
      </c>
      <c r="HN39" s="0" t="str">
        <f aca="false">"="&amp;HN$10&amp;HN23</f>
        <v>='P:\396 AAHPA\11539601 State Port &amp; Harbor Benefits\IMPLAN Multipliers\[Valdez Cordova 2013 Labor Income Multipliers.xls]Labor Income Multipliers'!$F$501</v>
      </c>
      <c r="HO39" s="0" t="str">
        <f aca="false">"="&amp;HO$10&amp;HO23</f>
        <v>='P:\396 AAHPA\11539601 State Port &amp; Harbor Benefits\IMPLAN Multipliers\[Valdez Cordova 2013 Tax on Production and Imports Multipliers.xls]Tax on Production and Imports M'!$F$501</v>
      </c>
      <c r="HP39" s="0" t="str">
        <f aca="false">"="&amp;HP$10&amp;HP23</f>
        <v>='P:\396 AAHPA\11539601 State Port &amp; Harbor Benefits\IMPLAN Multipliers\[Valdez Cordova 2013 Employment Multipliers.xls]Employment Multipliers'!$H$501</v>
      </c>
      <c r="HQ39" s="0" t="str">
        <f aca="false">"="&amp;HQ$10&amp;HQ23</f>
        <v>='P:\396 AAHPA\11539601 State Port &amp; Harbor Benefits\IMPLAN Multipliers\[Valdez Cordova 2013 Total Value Added Multipliers.xls]Total Value Added Multipliers'!$H$501</v>
      </c>
      <c r="HR39" s="0" t="str">
        <f aca="false">"="&amp;HR$10&amp;HR23</f>
        <v>='P:\396 AAHPA\11539601 State Port &amp; Harbor Benefits\IMPLAN Multipliers\[Valdez Cordova 2013 Labor Income Multipliers.xls]Labor Income Multipliers'!$H$501</v>
      </c>
      <c r="HS39" s="0" t="str">
        <f aca="false">"="&amp;HS$10&amp;HS23</f>
        <v>='P:\396 AAHPA\11539601 State Port &amp; Harbor Benefits\IMPLAN Multipliers\[Valdez Cordova 2013 Tax on Production and Imports Multipliers.xls]Tax on Production and Imports M'!$H$501</v>
      </c>
      <c r="HT39" s="0" t="str">
        <f aca="false">"="&amp;HT$10&amp;HT23</f>
        <v>='P:\396 AAHPA\11539601 State Port &amp; Harbor Benefits\IMPLAN Multipliers\[Wade Hampton 2013 Output Multipliers.xls]Output Multipliers'!$F$501</v>
      </c>
      <c r="HU39" s="0" t="str">
        <f aca="false">"="&amp;HU$10&amp;HU23</f>
        <v>='P:\396 AAHPA\11539601 State Port &amp; Harbor Benefits\IMPLAN Multipliers\[Wade Hampton 2013 Employment Multipliers.xls]Employment Multipliers'!$F$501</v>
      </c>
      <c r="HV39" s="0" t="str">
        <f aca="false">"="&amp;HV$10&amp;HV23</f>
        <v>='P:\396 AAHPA\11539601 State Port &amp; Harbor Benefits\IMPLAN Multipliers\[Wade Hampton 2013 Total Value Added Multipliers.xls]Total Value Added Multipliers'!$F$501</v>
      </c>
      <c r="HW39" s="0" t="str">
        <f aca="false">"="&amp;HW$10&amp;HW23</f>
        <v>='P:\396 AAHPA\11539601 State Port &amp; Harbor Benefits\IMPLAN Multipliers\[Wade Hampton 2013 Labor Income Multipliers.xls]Labor Income Multipliers'!$F$501</v>
      </c>
      <c r="HX39" s="0" t="str">
        <f aca="false">"="&amp;HX$10&amp;HX23</f>
        <v>='P:\396 AAHPA\11539601 State Port &amp; Harbor Benefits\IMPLAN Multipliers\[Wade Hampton 2013 Tax on Production and Imports Multipliers.xls]Tax on Production and Imports M'!$F$501</v>
      </c>
      <c r="HY39" s="0" t="str">
        <f aca="false">"="&amp;HY$10&amp;HY23</f>
        <v>='P:\396 AAHPA\11539601 State Port &amp; Harbor Benefits\IMPLAN Multipliers\[Wade Hampton 2013 Employment Multipliers.xls]Employment Multipliers'!$H$501</v>
      </c>
      <c r="HZ39" s="0" t="str">
        <f aca="false">"="&amp;HZ$10&amp;HZ23</f>
        <v>='P:\396 AAHPA\11539601 State Port &amp; Harbor Benefits\IMPLAN Multipliers\[Wade Hampton 2013 Total Value Added Multipliers.xls]Total Value Added Multipliers'!$H$501</v>
      </c>
      <c r="IA39" s="0" t="str">
        <f aca="false">"="&amp;IA$10&amp;IA23</f>
        <v>='P:\396 AAHPA\11539601 State Port &amp; Harbor Benefits\IMPLAN Multipliers\[Wade Hampton 2013 Labor Income Multipliers.xls]Labor Income Multipliers'!$H$501</v>
      </c>
      <c r="IB39" s="0" t="str">
        <f aca="false">"="&amp;IB$10&amp;IB23</f>
        <v>='P:\396 AAHPA\11539601 State Port &amp; Harbor Benefits\IMPLAN Multipliers\[Wade Hampton 2013 Tax on Production and Imports Multipliers.xls]Tax on Production and Imports M'!$H$501</v>
      </c>
      <c r="IC39" s="0" t="str">
        <f aca="false">"="&amp;IC$10&amp;IC23</f>
        <v>='P:\396 AAHPA\11539601 State Port &amp; Harbor Benefits\IMPLAN Multipliers\[Wrangell 2013 Output Multipliers.xls]Output Multipliers'!$F$501</v>
      </c>
      <c r="ID39" s="0" t="str">
        <f aca="false">"="&amp;ID$10&amp;ID23</f>
        <v>='P:\396 AAHPA\11539601 State Port &amp; Harbor Benefits\IMPLAN Multipliers\[Wrangell 2013 Employment Multipliers.xls]Employment Multipliers'!$F$501</v>
      </c>
      <c r="IE39" s="0" t="str">
        <f aca="false">"="&amp;IE$10&amp;IE23</f>
        <v>='P:\396 AAHPA\11539601 State Port &amp; Harbor Benefits\IMPLAN Multipliers\[Wrangell 2013 Total Value Added Multipliers.xls]Total Value Added Multipliers'!$F$501</v>
      </c>
      <c r="IF39" s="0" t="str">
        <f aca="false">"="&amp;IF$10&amp;IF23</f>
        <v>='P:\396 AAHPA\11539601 State Port &amp; Harbor Benefits\IMPLAN Multipliers\[Wrangell 2013 Labor Income Multipliers.xls]Labor Income Multipliers'!$F$501</v>
      </c>
      <c r="IG39" s="0" t="str">
        <f aca="false">"="&amp;IG$10&amp;IG23</f>
        <v>='P:\396 AAHPA\11539601 State Port &amp; Harbor Benefits\IMPLAN Multipliers\[Wrangell 2013 Tax on Production and Imports Multipliers.xls]Tax on Production and Imports M'!$F$501</v>
      </c>
      <c r="IH39" s="0" t="str">
        <f aca="false">"="&amp;IH$10&amp;IH23</f>
        <v>='P:\396 AAHPA\11539601 State Port &amp; Harbor Benefits\IMPLAN Multipliers\[Wrangell 2013 Employment Multipliers.xls]Employment Multipliers'!$H$501</v>
      </c>
      <c r="II39" s="0" t="str">
        <f aca="false">"="&amp;II$10&amp;II23</f>
        <v>='P:\396 AAHPA\11539601 State Port &amp; Harbor Benefits\IMPLAN Multipliers\[Wrangell 2013 Total Value Added Multipliers.xls]Total Value Added Multipliers'!$H$501</v>
      </c>
      <c r="IJ39" s="0" t="str">
        <f aca="false">"="&amp;IJ$10&amp;IJ23</f>
        <v>='P:\396 AAHPA\11539601 State Port &amp; Harbor Benefits\IMPLAN Multipliers\[Wrangell 2013 Labor Income Multipliers.xls]Labor Income Multipliers'!$H$501</v>
      </c>
      <c r="IK39" s="0" t="str">
        <f aca="false">"="&amp;IK$10&amp;IK23</f>
        <v>='P:\396 AAHPA\11539601 State Port &amp; Harbor Benefits\IMPLAN Multipliers\[Wrangell 2013 Tax on Production and Imports Multipliers.xls]Tax on Production and Imports M'!$H$501</v>
      </c>
      <c r="IL39" s="0" t="str">
        <f aca="false">"="&amp;IL$10&amp;IL23</f>
        <v>='P:\396 AAHPA\11539601 State Port &amp; Harbor Benefits\IMPLAN Multipliers\[Yakutat 2013 Output Multipliers.xls]Output Multipliers'!$F$501</v>
      </c>
      <c r="IM39" s="0" t="str">
        <f aca="false">"="&amp;IM$10&amp;IM23</f>
        <v>='P:\396 AAHPA\11539601 State Port &amp; Harbor Benefits\IMPLAN Multipliers\[Yakutat 2013 Employment Multipliers.xls]Employment Multipliers'!$F$501</v>
      </c>
      <c r="IN39" s="0" t="str">
        <f aca="false">"="&amp;IN$10&amp;IN23</f>
        <v>='P:\396 AAHPA\11539601 State Port &amp; Harbor Benefits\IMPLAN Multipliers\[Yakutat 2013 Total Value Added Multipliers.xls]Total Value Added Multipliers'!$F$501</v>
      </c>
      <c r="IO39" s="0" t="str">
        <f aca="false">"="&amp;IO$10&amp;IO23</f>
        <v>='P:\396 AAHPA\11539601 State Port &amp; Harbor Benefits\IMPLAN Multipliers\[Yakutat 2013 Labor Income Multipliers.xls]Labor Income Multipliers'!$F$501</v>
      </c>
      <c r="IP39" s="0" t="str">
        <f aca="false">"="&amp;IP$10&amp;IP23</f>
        <v>='P:\396 AAHPA\11539601 State Port &amp; Harbor Benefits\IMPLAN Multipliers\[Yakutat 2013 Tax on Production and Imports Multipliers.xls]Tax on Production and Imports M'!$F$501</v>
      </c>
      <c r="IQ39" s="0" t="str">
        <f aca="false">"="&amp;IQ$10&amp;IQ23</f>
        <v>='P:\396 AAHPA\11539601 State Port &amp; Harbor Benefits\IMPLAN Multipliers\[Yakutat 2013 Employment Multipliers.xls]Employment Multipliers'!$H$501</v>
      </c>
      <c r="IR39" s="0" t="str">
        <f aca="false">"="&amp;IR$10&amp;IR23</f>
        <v>='P:\396 AAHPA\11539601 State Port &amp; Harbor Benefits\IMPLAN Multipliers\[Yakutat 2013 Total Value Added Multipliers.xls]Total Value Added Multipliers'!$H$501</v>
      </c>
      <c r="IS39" s="0" t="str">
        <f aca="false">"="&amp;IS$10&amp;IS23</f>
        <v>='P:\396 AAHPA\11539601 State Port &amp; Harbor Benefits\IMPLAN Multipliers\[Yakutat 2013 Labor Income Multipliers.xls]Labor Income Multipliers'!$H$501</v>
      </c>
      <c r="IT39" s="0" t="str">
        <f aca="false">"="&amp;IT$10&amp;IT23</f>
        <v>='P:\396 AAHPA\11539601 State Port &amp; Harbor Benefits\IMPLAN Multipliers\[Yakutat 2013 Tax on Production and Imports Multipliers.xls]Tax on Production and Imports M'!$H$501</v>
      </c>
      <c r="IU39" s="0" t="str">
        <f aca="false">"="&amp;IU$10&amp;IU23</f>
        <v>='P:\396 AAHPA\11539601 State Port &amp; Harbor Benefits\IMPLAN Multipliers\[YK CA 2013 Output Multipliers.xls]Output Multipliers'!$F$501</v>
      </c>
      <c r="IV39" s="0" t="str">
        <f aca="false">"="&amp;IV$10&amp;IV23</f>
        <v>='P:\396 AAHPA\11539601 State Port &amp; Harbor Benefits\IMPLAN Multipliers\[YK CA 2013 Employment Multipliers.xls]Employment Multipliers'!$F$501</v>
      </c>
      <c r="IW39" s="0" t="str">
        <f aca="false">"="&amp;IW$10&amp;IW23</f>
        <v>='P:\396 AAHPA\11539601 State Port &amp; Harbor Benefits\IMPLAN Multipliers\[YK CA 2013 Total Value Added Multipliers.xls]Total Value Added Multipliers'!$F$501</v>
      </c>
      <c r="IX39" s="0" t="str">
        <f aca="false">"="&amp;IX$10&amp;IX23</f>
        <v>='P:\396 AAHPA\11539601 State Port &amp; Harbor Benefits\IMPLAN Multipliers\[YK CA 2013 Labor Income Multipliers.xls]Labor Income Multipliers'!$F$501</v>
      </c>
      <c r="IY39" s="0" t="str">
        <f aca="false">"="&amp;IY$10&amp;IY23</f>
        <v>='P:\396 AAHPA\11539601 State Port &amp; Harbor Benefits\IMPLAN Multipliers\[YK CA 2013 Tax on Production and Imports Multipliers.xls]Tax on Production and Imports M'!$F$501</v>
      </c>
      <c r="IZ39" s="0" t="str">
        <f aca="false">"="&amp;IZ$10&amp;IZ23</f>
        <v>='P:\396 AAHPA\11539601 State Port &amp; Harbor Benefits\IMPLAN Multipliers\[YK CA 2013 Employment Multipliers.xls]Employment Multipliers'!$H$501</v>
      </c>
      <c r="JA39" s="0" t="str">
        <f aca="false">"="&amp;JA$10&amp;JA23</f>
        <v>='P:\396 AAHPA\11539601 State Port &amp; Harbor Benefits\IMPLAN Multipliers\[YK CA 2013 Total Value Added Multipliers.xls]Total Value Added Multipliers'!$H$501</v>
      </c>
      <c r="JB39" s="0" t="str">
        <f aca="false">"="&amp;JB$10&amp;JB23</f>
        <v>='P:\396 AAHPA\11539601 State Port &amp; Harbor Benefits\IMPLAN Multipliers\[YK CA 2013 Labor Income Multipliers.xls]Labor Income Multipliers'!$H$501</v>
      </c>
      <c r="JC39" s="0" t="str">
        <f aca="false">"="&amp;JC$10&amp;JC23</f>
        <v>='P:\396 AAHPA\11539601 State Port &amp; Harbor Benefits\IMPLAN Multipliers\[YK CA 2013 Tax on Production and Imports Multipliers.xls]Tax on Production and Imports M'!$H$501</v>
      </c>
    </row>
    <row r="40" customFormat="false" ht="12.75" hidden="true" customHeight="false" outlineLevel="0" collapsed="false">
      <c r="A40" s="0" t="s">
        <v>347</v>
      </c>
    </row>
    <row r="41" customFormat="false" ht="12.75" hidden="true" customHeight="false" outlineLevel="0" collapsed="false">
      <c r="A41" s="354" t="s">
        <v>614</v>
      </c>
      <c r="C41" s="0" t="str">
        <f aca="false">"="&amp;C$10&amp;C25</f>
        <v>='P:\396 AAHPA\11539601 State Port &amp; Harbor Benefits\IMPLAN Multipliers\[AEB 2013 Output Multipliers.xls]Output Multipliers'!$F$525</v>
      </c>
      <c r="D41" s="0" t="str">
        <f aca="false">"="&amp;D$10&amp;D25</f>
        <v>='P:\396 AAHPA\11539601 State Port &amp; Harbor Benefits\IMPLAN Multipliers\[AEB 2013 Employment Multipliers.xls]Employment Multipliers'!$F$525</v>
      </c>
      <c r="E41" s="0" t="str">
        <f aca="false">"="&amp;E$10&amp;E25</f>
        <v>='P:\396 AAHPA\11539601 State Port &amp; Harbor Benefits\IMPLAN Multipliers\[AEB 2013 Total Value Added Multipliers.xls]Total Value Added Multipliers'!$F$525</v>
      </c>
      <c r="F41" s="0" t="str">
        <f aca="false">"="&amp;F$10&amp;F25</f>
        <v>='P:\396 AAHPA\11539601 State Port &amp; Harbor Benefits\IMPLAN Multipliers\[AEB 2013 Labor Income Multipliers.xls]Labor Income Multipliers'!$F$525</v>
      </c>
      <c r="G41" s="0" t="str">
        <f aca="false">"="&amp;G$10&amp;G25</f>
        <v>='P:\396 AAHPA\11539601 State Port &amp; Harbor Benefits\IMPLAN Multipliers\[AEB 2013 Tax on Production and Imports Multipliers.xls]Tax on Production and Imports M'!$F$525</v>
      </c>
      <c r="H41" s="0" t="str">
        <f aca="false">"="&amp;H$10&amp;H25</f>
        <v>='P:\396 AAHPA\11539601 State Port &amp; Harbor Benefits\IMPLAN Multipliers\[AEB 2013 Employment Multipliers.xls]Employment Multipliers'!$H$525</v>
      </c>
      <c r="I41" s="0" t="str">
        <f aca="false">"="&amp;I$10&amp;I25</f>
        <v>='P:\396 AAHPA\11539601 State Port &amp; Harbor Benefits\IMPLAN Multipliers\[AEB 2013 Total Value Added Multipliers.xls]Total Value Added Multipliers'!$H$525</v>
      </c>
      <c r="J41" s="0" t="str">
        <f aca="false">"="&amp;J$10&amp;J25</f>
        <v>='P:\396 AAHPA\11539601 State Port &amp; Harbor Benefits\IMPLAN Multipliers\[AEB 2013 Labor Income Multipliers.xls]Labor Income Multipliers'!$H$525</v>
      </c>
      <c r="K41" s="0" t="str">
        <f aca="false">"="&amp;K$10&amp;K25</f>
        <v>='P:\396 AAHPA\11539601 State Port &amp; Harbor Benefits\IMPLAN Multipliers\[AEB 2013 Tax on Production and Imports Multipliers.xls]Tax on Production and Imports M'!$H$525</v>
      </c>
      <c r="L41" s="0" t="str">
        <f aca="false">"="&amp;L$10&amp;L25</f>
        <v>='P:\396 AAHPA\11539601 State Port &amp; Harbor Benefits\IMPLAN Multipliers\[AWCA 2013 Output Multipliers.xls]Output Multipliers'!$F$525</v>
      </c>
      <c r="M41" s="0" t="str">
        <f aca="false">"="&amp;M$10&amp;M25</f>
        <v>='P:\396 AAHPA\11539601 State Port &amp; Harbor Benefits\IMPLAN Multipliers\[AWCA 2013 Employment Multipliers.xls]Employment Multipliers'!$F$525</v>
      </c>
      <c r="N41" s="0" t="str">
        <f aca="false">"="&amp;N$10&amp;N25</f>
        <v>='P:\396 AAHPA\11539601 State Port &amp; Harbor Benefits\IMPLAN Multipliers\[AWCA 2013 Total Value Added Multipliers.xls]Total Value Added Multipliers'!$F$525</v>
      </c>
      <c r="O41" s="0" t="str">
        <f aca="false">"="&amp;O$10&amp;O25</f>
        <v>='P:\396 AAHPA\11539601 State Port &amp; Harbor Benefits\IMPLAN Multipliers\[AWCA 2013 Labor Income Multipliers.xls]Labor Income Multipliers'!$F$525</v>
      </c>
      <c r="P41" s="0" t="str">
        <f aca="false">"="&amp;P$10&amp;P25</f>
        <v>='P:\396 AAHPA\11539601 State Port &amp; Harbor Benefits\IMPLAN Multipliers\[AWCA 2013 Tax on Production and Imports Multipliers.xls]Tax on Production and Imports M'!$F$525</v>
      </c>
      <c r="Q41" s="0" t="str">
        <f aca="false">"="&amp;Q$10&amp;Q25</f>
        <v>='P:\396 AAHPA\11539601 State Port &amp; Harbor Benefits\IMPLAN Multipliers\[AWCA 2013 Employment Multipliers.xls]Employment Multipliers'!$H$525</v>
      </c>
      <c r="R41" s="0" t="str">
        <f aca="false">"="&amp;R$10&amp;R25</f>
        <v>='P:\396 AAHPA\11539601 State Port &amp; Harbor Benefits\IMPLAN Multipliers\[AWCA 2013 Total Value Added Multipliers.xls]Total Value Added Multipliers'!$H$525</v>
      </c>
      <c r="S41" s="0" t="str">
        <f aca="false">"="&amp;S$10&amp;S25</f>
        <v>='P:\396 AAHPA\11539601 State Port &amp; Harbor Benefits\IMPLAN Multipliers\[AWCA 2013 Labor Income Multipliers.xls]Labor Income Multipliers'!$H$525</v>
      </c>
      <c r="T41" s="0" t="str">
        <f aca="false">"="&amp;T$10&amp;T25</f>
        <v>='P:\396 AAHPA\11539601 State Port &amp; Harbor Benefits\IMPLAN Multipliers\[AWCA 2013 Tax on Production and Imports Multipliers.xls]Tax on Production and Imports M'!$H$525</v>
      </c>
      <c r="U41" s="0" t="str">
        <f aca="false">"="&amp;U$10&amp;U25</f>
        <v>='P:\396 AAHPA\11539601 State Port &amp; Harbor Benefits\IMPLAN Multipliers\[MOA 2013 Output Multipliers.xls]Output Multipliers'!$F$525</v>
      </c>
      <c r="V41" s="0" t="str">
        <f aca="false">"="&amp;V$10&amp;V25</f>
        <v>='P:\396 AAHPA\11539601 State Port &amp; Harbor Benefits\IMPLAN Multipliers\[MOA 2013 Employment Multipliers.xls]Employment Multipliers'!$F$525</v>
      </c>
      <c r="W41" s="0" t="str">
        <f aca="false">"="&amp;W$10&amp;W25</f>
        <v>='P:\396 AAHPA\11539601 State Port &amp; Harbor Benefits\IMPLAN Multipliers\[MOA 2013 Total Value Added Multipliers.xls]Total Value Added Multipliers'!$F$525</v>
      </c>
      <c r="X41" s="0" t="str">
        <f aca="false">"="&amp;X$10&amp;X25</f>
        <v>='P:\396 AAHPA\11539601 State Port &amp; Harbor Benefits\IMPLAN Multipliers\[MOA 2013 Labor Income Multipliers.xls]Labor Income Multipliers'!$F$525</v>
      </c>
      <c r="Y41" s="0" t="str">
        <f aca="false">"="&amp;Y$10&amp;Y25</f>
        <v>='P:\396 AAHPA\11539601 State Port &amp; Harbor Benefits\IMPLAN Multipliers\[MOA 2013 Tax on Production and Imports Multipliers.xls]Tax on Production and Imports M'!$F$525</v>
      </c>
      <c r="Z41" s="0" t="str">
        <f aca="false">"="&amp;Z$10&amp;Z25</f>
        <v>='P:\396 AAHPA\11539601 State Port &amp; Harbor Benefits\IMPLAN Multipliers\[MOA 2013 Employment Multipliers.xls]Employment Multipliers'!$H$525</v>
      </c>
      <c r="AA41" s="0" t="str">
        <f aca="false">"="&amp;AA$10&amp;AA25</f>
        <v>='P:\396 AAHPA\11539601 State Port &amp; Harbor Benefits\IMPLAN Multipliers\[MOA 2013 Total Value Added Multipliers.xls]Total Value Added Multipliers'!$H$525</v>
      </c>
      <c r="AB41" s="0" t="str">
        <f aca="false">"="&amp;AB$10&amp;AB25</f>
        <v>='P:\396 AAHPA\11539601 State Port &amp; Harbor Benefits\IMPLAN Multipliers\[MOA 2013 Labor Income Multipliers.xls]Labor Income Multipliers'!$H$525</v>
      </c>
      <c r="AC41" s="0" t="str">
        <f aca="false">"="&amp;AC$10&amp;AC25</f>
        <v>='P:\396 AAHPA\11539601 State Port &amp; Harbor Benefits\IMPLAN Multipliers\[MOA 2013 Tax on Production and Imports Multipliers.xls]Tax on Production and Imports M'!$H$525</v>
      </c>
      <c r="AD41" s="0" t="str">
        <f aca="false">"="&amp;AD$10&amp;AD25</f>
        <v>='P:\396 AAHPA\11539601 State Port &amp; Harbor Benefits\IMPLAN Multipliers\[Bethel 2013 Output Multipliers.xls]Output Multipliers'!$F$525</v>
      </c>
      <c r="AE41" s="0" t="str">
        <f aca="false">"="&amp;AE$10&amp;AE25</f>
        <v>='P:\396 AAHPA\11539601 State Port &amp; Harbor Benefits\IMPLAN Multipliers\[Bethel 2013 Employment Multipliers.xls]Employment Multipliers'!$F$525</v>
      </c>
      <c r="AF41" s="0" t="str">
        <f aca="false">"="&amp;AF$10&amp;AF25</f>
        <v>='P:\396 AAHPA\11539601 State Port &amp; Harbor Benefits\IMPLAN Multipliers\[Bethel 2013 Total Value Added Multipliers.xls]Total Value Added Multipliers'!$F$525</v>
      </c>
      <c r="AG41" s="0" t="str">
        <f aca="false">"="&amp;AG$10&amp;AG25</f>
        <v>='P:\396 AAHPA\11539601 State Port &amp; Harbor Benefits\IMPLAN Multipliers\[Bethel 2013 Labor Income Multipliers.xls]Labor Income Multipliers'!$F$525</v>
      </c>
      <c r="AH41" s="0" t="str">
        <f aca="false">"="&amp;AH$10&amp;AH25</f>
        <v>='P:\396 AAHPA\11539601 State Port &amp; Harbor Benefits\IMPLAN Multipliers\[Bethel 2013 Tax on Production and Imports Multipliers.xls]Tax on Production and Imports M'!$F$525</v>
      </c>
      <c r="AI41" s="0" t="str">
        <f aca="false">"="&amp;AI$10&amp;AI25</f>
        <v>='P:\396 AAHPA\11539601 State Port &amp; Harbor Benefits\IMPLAN Multipliers\[Bethel 2013 Employment Multipliers.xls]Employment Multipliers'!$H$525</v>
      </c>
      <c r="AJ41" s="0" t="str">
        <f aca="false">"="&amp;AJ$10&amp;AJ25</f>
        <v>='P:\396 AAHPA\11539601 State Port &amp; Harbor Benefits\IMPLAN Multipliers\[Bethel 2013 Total Value Added Multipliers.xls]Total Value Added Multipliers'!$H$525</v>
      </c>
      <c r="AK41" s="0" t="str">
        <f aca="false">"="&amp;AK$10&amp;AK25</f>
        <v>='P:\396 AAHPA\11539601 State Port &amp; Harbor Benefits\IMPLAN Multipliers\[Bethel 2013 Labor Income Multipliers.xls]Labor Income Multipliers'!$H$525</v>
      </c>
      <c r="AL41" s="0" t="str">
        <f aca="false">"="&amp;AL$10&amp;AL25</f>
        <v>='P:\396 AAHPA\11539601 State Port &amp; Harbor Benefits\IMPLAN Multipliers\[Bethel 2013 Tax on Production and Imports Multipliers.xls]Tax on Production and Imports M'!$H$525</v>
      </c>
      <c r="AM41" s="0" t="str">
        <f aca="false">"="&amp;AM$10&amp;AM25</f>
        <v>='P:\396 AAHPA\11539601 State Port &amp; Harbor Benefits\IMPLAN Multipliers\[BBB 2013 Output Multipliers.xls]Output Multipliers'!$F$525</v>
      </c>
      <c r="AN41" s="0" t="str">
        <f aca="false">"="&amp;AN$10&amp;AN25</f>
        <v>='P:\396 AAHPA\11539601 State Port &amp; Harbor Benefits\IMPLAN Multipliers\[BBB 2013 Employment Multipliers.xls]Employment Multipliers'!$F$525</v>
      </c>
      <c r="AO41" s="0" t="str">
        <f aca="false">"="&amp;AO$10&amp;AO25</f>
        <v>='P:\396 AAHPA\11539601 State Port &amp; Harbor Benefits\IMPLAN Multipliers\[BBB 2013 Total Value Added Multipliers.xls]Total Value Added Multipliers'!$F$525</v>
      </c>
      <c r="AP41" s="0" t="str">
        <f aca="false">"="&amp;AP$10&amp;AP25</f>
        <v>='P:\396 AAHPA\11539601 State Port &amp; Harbor Benefits\IMPLAN Multipliers\[BBB 2013 Labor Income Multipliers.xls]Labor Income Multipliers'!$F$525</v>
      </c>
      <c r="AQ41" s="0" t="str">
        <f aca="false">"="&amp;AQ$10&amp;AQ25</f>
        <v>='P:\396 AAHPA\11539601 State Port &amp; Harbor Benefits\IMPLAN Multipliers\[BBB 2013 Tax on Production and Imports Multipliers.xls]Tax on Production and Imports M'!$F$525</v>
      </c>
      <c r="AR41" s="0" t="str">
        <f aca="false">"="&amp;AR$10&amp;AR25</f>
        <v>='P:\396 AAHPA\11539601 State Port &amp; Harbor Benefits\IMPLAN Multipliers\[BBB 2013 Employment Multipliers.xls]Employment Multipliers'!$H$525</v>
      </c>
      <c r="AS41" s="0" t="str">
        <f aca="false">"="&amp;AS$10&amp;AS25</f>
        <v>='P:\396 AAHPA\11539601 State Port &amp; Harbor Benefits\IMPLAN Multipliers\[BBB 2013 Total Value Added Multipliers.xls]Total Value Added Multipliers'!$H$525</v>
      </c>
      <c r="AT41" s="0" t="str">
        <f aca="false">"="&amp;AT$10&amp;AT25</f>
        <v>='P:\396 AAHPA\11539601 State Port &amp; Harbor Benefits\IMPLAN Multipliers\[BBB 2013 Labor Income Multipliers.xls]Labor Income Multipliers'!$H$525</v>
      </c>
      <c r="AU41" s="0" t="str">
        <f aca="false">"="&amp;AU$10&amp;AU25</f>
        <v>='P:\396 AAHPA\11539601 State Port &amp; Harbor Benefits\IMPLAN Multipliers\[BBB 2013 Tax on Production and Imports Multipliers.xls]Tax on Production and Imports M'!$H$525</v>
      </c>
      <c r="AV41" s="0" t="str">
        <f aca="false">"="&amp;AV$10&amp;AV25</f>
        <v>='P:\396 AAHPA\11539601 State Port &amp; Harbor Benefits\IMPLAN Multipliers\[Denali 2013 Output Multipliers.xls]Output Multipliers'!$F$525</v>
      </c>
      <c r="AW41" s="0" t="str">
        <f aca="false">"="&amp;AW$10&amp;AW25</f>
        <v>='P:\396 AAHPA\11539601 State Port &amp; Harbor Benefits\IMPLAN Multipliers\[Denali 2013 Employment Multipliers.xls]Employment Multipliers'!$F$525</v>
      </c>
      <c r="AX41" s="0" t="str">
        <f aca="false">"="&amp;AX$10&amp;AX25</f>
        <v>='P:\396 AAHPA\11539601 State Port &amp; Harbor Benefits\IMPLAN Multipliers\[Denali 2013 Total Value Added Multipliers.xls]Total Value Added Multipliers'!$F$525</v>
      </c>
      <c r="AY41" s="0" t="str">
        <f aca="false">"="&amp;AY$10&amp;AY25</f>
        <v>='P:\396 AAHPA\11539601 State Port &amp; Harbor Benefits\IMPLAN Multipliers\[Denali 2013 Labor Income Multipliers.xls]Labor Income Multipliers'!$F$525</v>
      </c>
      <c r="AZ41" s="0" t="str">
        <f aca="false">"="&amp;AZ$10&amp;AZ25</f>
        <v>='P:\396 AAHPA\11539601 State Port &amp; Harbor Benefits\IMPLAN Multipliers\[Denali 2013 Tax on Production and Imports Multipliers.xls]Tax on Production and Imports M'!$F$525</v>
      </c>
      <c r="BA41" s="0" t="str">
        <f aca="false">"="&amp;BA$10&amp;BA25</f>
        <v>='P:\396 AAHPA\11539601 State Port &amp; Harbor Benefits\IMPLAN Multipliers\[Denali 2013 Employment Multipliers.xls]Employment Multipliers'!$H$525</v>
      </c>
      <c r="BB41" s="0" t="str">
        <f aca="false">"="&amp;BB$10&amp;BB25</f>
        <v>='P:\396 AAHPA\11539601 State Port &amp; Harbor Benefits\IMPLAN Multipliers\[Denali 2013 Total Value Added Multipliers.xls]Total Value Added Multipliers'!$H$525</v>
      </c>
      <c r="BC41" s="0" t="str">
        <f aca="false">"="&amp;BC$10&amp;BC25</f>
        <v>='P:\396 AAHPA\11539601 State Port &amp; Harbor Benefits\IMPLAN Multipliers\[Denali 2013 Labor Income Multipliers.xls]Labor Income Multipliers'!$H$525</v>
      </c>
      <c r="BD41" s="0" t="str">
        <f aca="false">"="&amp;BD$10&amp;BD25</f>
        <v>='P:\396 AAHPA\11539601 State Port &amp; Harbor Benefits\IMPLAN Multipliers\[Denali 2013 Tax on Production and Imports Multipliers.xls]Tax on Production and Imports M'!$H$525</v>
      </c>
      <c r="BE41" s="0" t="str">
        <f aca="false">"="&amp;BE$10&amp;BE25</f>
        <v>='P:\396 AAHPA\11539601 State Port &amp; Harbor Benefits\IMPLAN Multipliers\[Dillingham 2013 Output Multipliers.xls]Output Multipliers'!$F$525</v>
      </c>
      <c r="BF41" s="0" t="str">
        <f aca="false">"="&amp;BF$10&amp;BF25</f>
        <v>='P:\396 AAHPA\11539601 State Port &amp; Harbor Benefits\IMPLAN Multipliers\[Dillingham 2013 Employment Multipliers.xls]Employment Multipliers'!$F$525</v>
      </c>
      <c r="BG41" s="0" t="str">
        <f aca="false">"="&amp;BG$10&amp;BG25</f>
        <v>='P:\396 AAHPA\11539601 State Port &amp; Harbor Benefits\IMPLAN Multipliers\[Dillingham 2013 Total Value Added Multipliers.xls]Total Value Added Multipliers'!$F$525</v>
      </c>
      <c r="BH41" s="0" t="str">
        <f aca="false">"="&amp;BH$10&amp;BH25</f>
        <v>='P:\396 AAHPA\11539601 State Port &amp; Harbor Benefits\IMPLAN Multipliers\[Dillingham 2013 Labor Income Multipliers.xls]Labor Income Multipliers'!$F$525</v>
      </c>
      <c r="BI41" s="0" t="str">
        <f aca="false">"="&amp;BI$10&amp;BI25</f>
        <v>='P:\396 AAHPA\11539601 State Port &amp; Harbor Benefits\IMPLAN Multipliers\[Dillingham 2013 Tax on Production and Imports Multipliers.xls]Tax on Production and Imports M'!$F$525</v>
      </c>
      <c r="BJ41" s="0" t="str">
        <f aca="false">"="&amp;BJ$10&amp;BJ25</f>
        <v>='P:\396 AAHPA\11539601 State Port &amp; Harbor Benefits\IMPLAN Multipliers\[Dillingham 2013 Employment Multipliers.xls]Employment Multipliers'!$H$525</v>
      </c>
      <c r="BK41" s="0" t="str">
        <f aca="false">"="&amp;BK$10&amp;BK25</f>
        <v>='P:\396 AAHPA\11539601 State Port &amp; Harbor Benefits\IMPLAN Multipliers\[Dillingham 2013 Total Value Added Multipliers.xls]Total Value Added Multipliers'!$H$525</v>
      </c>
      <c r="BL41" s="0" t="str">
        <f aca="false">"="&amp;BL$10&amp;BL25</f>
        <v>='P:\396 AAHPA\11539601 State Port &amp; Harbor Benefits\IMPLAN Multipliers\[Dillingham 2013 Labor Income Multipliers.xls]Labor Income Multipliers'!$H$525</v>
      </c>
      <c r="BM41" s="0" t="str">
        <f aca="false">"="&amp;BM$10&amp;BM25</f>
        <v>='P:\396 AAHPA\11539601 State Port &amp; Harbor Benefits\IMPLAN Multipliers\[Dillingham 2013 Tax on Production and Imports Multipliers.xls]Tax on Production and Imports M'!$H$525</v>
      </c>
      <c r="BN41" s="0" t="str">
        <f aca="false">"="&amp;BN$10&amp;BN25</f>
        <v>='P:\396 AAHPA\11539601 State Port &amp; Harbor Benefits\IMPLAN Multipliers\[FNSB 2013 Output Multipliers.xls]Output Multipliers'!$F$525</v>
      </c>
      <c r="BO41" s="0" t="str">
        <f aca="false">"="&amp;BO$10&amp;BO25</f>
        <v>='P:\396 AAHPA\11539601 State Port &amp; Harbor Benefits\IMPLAN Multipliers\[FNSB 2013 Employment Multipliers.xls]Employment Multipliers'!$F$525</v>
      </c>
      <c r="BP41" s="0" t="str">
        <f aca="false">"="&amp;BP$10&amp;BP25</f>
        <v>='P:\396 AAHPA\11539601 State Port &amp; Harbor Benefits\IMPLAN Multipliers\[FNSB 2013 Total Value Added Multipliers.xls]Total Value Added Multipliers'!$F$525</v>
      </c>
      <c r="BQ41" s="0" t="str">
        <f aca="false">"="&amp;BQ$10&amp;BQ25</f>
        <v>='P:\396 AAHPA\11539601 State Port &amp; Harbor Benefits\IMPLAN Multipliers\[FNSB 2013 Labor Income Multipliers.xls]Labor Income Multipliers'!$F$525</v>
      </c>
      <c r="BR41" s="0" t="str">
        <f aca="false">"="&amp;BR$10&amp;BR25</f>
        <v>='P:\396 AAHPA\11539601 State Port &amp; Harbor Benefits\IMPLAN Multipliers\[FNSB 2013 Tax on Production and Imports Multipliers.xls]Tax on Production and Imports M'!$F$525</v>
      </c>
      <c r="BS41" s="0" t="str">
        <f aca="false">"="&amp;BS$10&amp;BS25</f>
        <v>='P:\396 AAHPA\11539601 State Port &amp; Harbor Benefits\IMPLAN Multipliers\[FNSB 2013 Employment Multipliers.xls]Employment Multipliers'!$H$525</v>
      </c>
      <c r="BT41" s="0" t="str">
        <f aca="false">"="&amp;BT$10&amp;BT25</f>
        <v>='P:\396 AAHPA\11539601 State Port &amp; Harbor Benefits\IMPLAN Multipliers\[FNSB 2013 Total Value Added Multipliers.xls]Total Value Added Multipliers'!$H$525</v>
      </c>
      <c r="BU41" s="0" t="str">
        <f aca="false">"="&amp;BU$10&amp;BU25</f>
        <v>='P:\396 AAHPA\11539601 State Port &amp; Harbor Benefits\IMPLAN Multipliers\[FNSB 2013 Labor Income Multipliers.xls]Labor Income Multipliers'!$H$525</v>
      </c>
      <c r="BV41" s="0" t="str">
        <f aca="false">"="&amp;BV$10&amp;BV25</f>
        <v>='P:\396 AAHPA\11539601 State Port &amp; Harbor Benefits\IMPLAN Multipliers\[FNSB 2013 Tax on Production and Imports Multipliers.xls]Tax on Production and Imports M'!$H$525</v>
      </c>
      <c r="BW41" s="0" t="str">
        <f aca="false">"="&amp;BW$10&amp;BW25</f>
        <v>='P:\396 AAHPA\11539601 State Port &amp; Harbor Benefits\IMPLAN Multipliers\[Haines 2013 Output Multipliers.xls]Output Multipliers'!$F$525</v>
      </c>
      <c r="BX41" s="0" t="str">
        <f aca="false">"="&amp;BX$10&amp;BX25</f>
        <v>='P:\396 AAHPA\11539601 State Port &amp; Harbor Benefits\IMPLAN Multipliers\[Haines 2013 Employment Multipliers.xls]Employment Multipliers'!$F$525</v>
      </c>
      <c r="BY41" s="0" t="str">
        <f aca="false">"="&amp;BY$10&amp;BY25</f>
        <v>='P:\396 AAHPA\11539601 State Port &amp; Harbor Benefits\IMPLAN Multipliers\[Haines 2013 Total Value Added Multipliers.xls]Total Value Added Multipliers'!$F$525</v>
      </c>
      <c r="BZ41" s="0" t="str">
        <f aca="false">"="&amp;BZ$10&amp;BZ25</f>
        <v>='P:\396 AAHPA\11539601 State Port &amp; Harbor Benefits\IMPLAN Multipliers\[Haines 2013 Labor Income Multipliers.xls]Labor Income Multipliers'!$F$525</v>
      </c>
      <c r="CA41" s="0" t="str">
        <f aca="false">"="&amp;CA$10&amp;CA25</f>
        <v>='P:\396 AAHPA\11539601 State Port &amp; Harbor Benefits\IMPLAN Multipliers\[Haines 2013 Tax on Production and Imports Multipliers.xls]Tax on Production and Imports M'!$F$525</v>
      </c>
      <c r="CB41" s="0" t="str">
        <f aca="false">"="&amp;CB$10&amp;CB25</f>
        <v>='P:\396 AAHPA\11539601 State Port &amp; Harbor Benefits\IMPLAN Multipliers\[Haines 2013 Employment Multipliers.xls]Employment Multipliers'!$H$525</v>
      </c>
      <c r="CC41" s="0" t="str">
        <f aca="false">"="&amp;CC$10&amp;CC25</f>
        <v>='P:\396 AAHPA\11539601 State Port &amp; Harbor Benefits\IMPLAN Multipliers\[Haines 2013 Total Value Added Multipliers.xls]Total Value Added Multipliers'!$H$525</v>
      </c>
      <c r="CD41" s="0" t="str">
        <f aca="false">"="&amp;CD$10&amp;CD25</f>
        <v>='P:\396 AAHPA\11539601 State Port &amp; Harbor Benefits\IMPLAN Multipliers\[Haines 2013 Labor Income Multipliers.xls]Labor Income Multipliers'!$H$525</v>
      </c>
      <c r="CE41" s="0" t="str">
        <f aca="false">"="&amp;CE$10&amp;CE25</f>
        <v>='P:\396 AAHPA\11539601 State Port &amp; Harbor Benefits\IMPLAN Multipliers\[Haines 2013 Tax on Production and Imports Multipliers.xls]Tax on Production and Imports M'!$H$525</v>
      </c>
      <c r="CF41" s="0" t="str">
        <f aca="false">"="&amp;CF$10&amp;CF25</f>
        <v>='P:\396 AAHPA\11539601 State Port &amp; Harbor Benefits\IMPLAN Multipliers\[Hoonah Angoon 2013 Output Multipliers.xls]Output Multipliers'!$F$525</v>
      </c>
      <c r="CG41" s="0" t="str">
        <f aca="false">"="&amp;CG$10&amp;CG25</f>
        <v>='P:\396 AAHPA\11539601 State Port &amp; Harbor Benefits\IMPLAN Multipliers\[Hoonah Angoon 2013 Employment Multipliers.xls]Employment Multipliers'!$F$525</v>
      </c>
      <c r="CH41" s="0" t="str">
        <f aca="false">"="&amp;CH$10&amp;CH25</f>
        <v>='P:\396 AAHPA\11539601 State Port &amp; Harbor Benefits\IMPLAN Multipliers\[Hoonah Angoon 2013 Total Value Added Multipliers.xls]Total Value Added Multipliers'!$F$525</v>
      </c>
      <c r="CI41" s="0" t="str">
        <f aca="false">"="&amp;CI$10&amp;CI25</f>
        <v>='P:\396 AAHPA\11539601 State Port &amp; Harbor Benefits\IMPLAN Multipliers\[Hoonah Angoon 2013 Labor Income Multipliers.xls]Labor Income Multipliers'!$F$525</v>
      </c>
      <c r="CJ41" s="0" t="str">
        <f aca="false">"="&amp;CJ$10&amp;CJ25</f>
        <v>='P:\396 AAHPA\11539601 State Port &amp; Harbor Benefits\IMPLAN Multipliers\[Hoonah Angoon 2013 Tax on Production and Imports Multipliers.xls]Tax on Production and Imports M'!$F$525</v>
      </c>
      <c r="CK41" s="0" t="str">
        <f aca="false">"="&amp;CK$10&amp;CK25</f>
        <v>='P:\396 AAHPA\11539601 State Port &amp; Harbor Benefits\IMPLAN Multipliers\[Hoonah Angoon 2013 Employment Multipliers.xls]Employment Multipliers'!$H$525</v>
      </c>
      <c r="CL41" s="0" t="str">
        <f aca="false">"="&amp;CL$10&amp;CL25</f>
        <v>='P:\396 AAHPA\11539601 State Port &amp; Harbor Benefits\IMPLAN Multipliers\[Hoonah Angoon 2013 Total Value Added Multipliers.xls]Total Value Added Multipliers'!$H$525</v>
      </c>
      <c r="CM41" s="0" t="str">
        <f aca="false">"="&amp;CM$10&amp;CM25</f>
        <v>='P:\396 AAHPA\11539601 State Port &amp; Harbor Benefits\IMPLAN Multipliers\[Hoonah Angoon 2013 Labor Income Multipliers.xls]Labor Income Multipliers'!$H$525</v>
      </c>
      <c r="CN41" s="0" t="str">
        <f aca="false">"="&amp;CN$10&amp;CN25</f>
        <v>='P:\396 AAHPA\11539601 State Port &amp; Harbor Benefits\IMPLAN Multipliers\[Hoonah Angoon 2013 Tax on Production and Imports Multipliers.xls]Tax on Production and Imports M'!$H$525</v>
      </c>
      <c r="CO41" s="0" t="str">
        <f aca="false">"="&amp;CO$10&amp;CO25</f>
        <v>='P:\396 AAHPA\11539601 State Port &amp; Harbor Benefits\IMPLAN Multipliers\[Juneau 2013 Output Multipliers.xls]Output Multipliers'!$F$525</v>
      </c>
      <c r="CP41" s="0" t="str">
        <f aca="false">"="&amp;CP$10&amp;CP25</f>
        <v>='P:\396 AAHPA\11539601 State Port &amp; Harbor Benefits\IMPLAN Multipliers\[Juneau 2013 Employment Multipliers.xls]Employment Multipliers'!$F$525</v>
      </c>
      <c r="CQ41" s="0" t="str">
        <f aca="false">"="&amp;CQ$10&amp;CQ25</f>
        <v>='P:\396 AAHPA\11539601 State Port &amp; Harbor Benefits\IMPLAN Multipliers\[Juneau 2013 Total Value Added Multipliers.xls]Total Value Added Multipliers'!$F$525</v>
      </c>
      <c r="CR41" s="0" t="str">
        <f aca="false">"="&amp;CR$10&amp;CR25</f>
        <v>='P:\396 AAHPA\11539601 State Port &amp; Harbor Benefits\IMPLAN Multipliers\[Juneau 2013 Labor Income Multipliers.xls]Labor Income Multipliers'!$F$525</v>
      </c>
      <c r="CS41" s="0" t="str">
        <f aca="false">"="&amp;CS$10&amp;CS25</f>
        <v>='P:\396 AAHPA\11539601 State Port &amp; Harbor Benefits\IMPLAN Multipliers\[Juneau 2013 Tax on Production and Imports Multipliers.xls]Tax on Production and Imports M'!$F$525</v>
      </c>
      <c r="CT41" s="0" t="str">
        <f aca="false">"="&amp;CT$10&amp;CT25</f>
        <v>='P:\396 AAHPA\11539601 State Port &amp; Harbor Benefits\IMPLAN Multipliers\[Juneau 2013 Employment Multipliers.xls]Employment Multipliers'!$H$525</v>
      </c>
      <c r="CU41" s="0" t="str">
        <f aca="false">"="&amp;CU$10&amp;CU25</f>
        <v>='P:\396 AAHPA\11539601 State Port &amp; Harbor Benefits\IMPLAN Multipliers\[Juneau 2013 Total Value Added Multipliers.xls]Total Value Added Multipliers'!$H$525</v>
      </c>
      <c r="CV41" s="0" t="str">
        <f aca="false">"="&amp;CV$10&amp;CV25</f>
        <v>='P:\396 AAHPA\11539601 State Port &amp; Harbor Benefits\IMPLAN Multipliers\[Juneau 2013 Labor Income Multipliers.xls]Labor Income Multipliers'!$H$525</v>
      </c>
      <c r="CW41" s="0" t="str">
        <f aca="false">"="&amp;CW$10&amp;CW25</f>
        <v>='P:\396 AAHPA\11539601 State Port &amp; Harbor Benefits\IMPLAN Multipliers\[Juneau 2013 Tax on Production and Imports Multipliers.xls]Tax on Production and Imports M'!$H$525</v>
      </c>
      <c r="CX41" s="0" t="str">
        <f aca="false">"="&amp;CX$10&amp;CX25</f>
        <v>='P:\396 AAHPA\11539601 State Port &amp; Harbor Benefits\IMPLAN Multipliers\[KPB 2013 Output Multipliers.xls]Output Multipliers'!$F$525</v>
      </c>
      <c r="CY41" s="0" t="str">
        <f aca="false">"="&amp;CY$10&amp;CY25</f>
        <v>='P:\396 AAHPA\11539601 State Port &amp; Harbor Benefits\IMPLAN Multipliers\[KPB 2013 Employment Multipliers.xls]Employment Multipliers'!$F$525</v>
      </c>
      <c r="CZ41" s="0" t="str">
        <f aca="false">"="&amp;CZ$10&amp;CZ25</f>
        <v>='P:\396 AAHPA\11539601 State Port &amp; Harbor Benefits\IMPLAN Multipliers\[KPB 2013 Total Value Added Multipliers.xls]Total Value Added Multipliers'!$F$525</v>
      </c>
      <c r="DA41" s="0" t="str">
        <f aca="false">"="&amp;DA$10&amp;DA25</f>
        <v>='P:\396 AAHPA\11539601 State Port &amp; Harbor Benefits\IMPLAN Multipliers\[KPB 2013 Labor Income Multipliers.xls]Labor Income Multipliers'!$F$525</v>
      </c>
      <c r="DB41" s="0" t="str">
        <f aca="false">"="&amp;DB$10&amp;DB25</f>
        <v>='P:\396 AAHPA\11539601 State Port &amp; Harbor Benefits\IMPLAN Multipliers\[KPB 2013 Tax on Production and Imports Multipliers.xls]Tax on Production and Imports M'!$F$525</v>
      </c>
      <c r="DC41" s="0" t="str">
        <f aca="false">"="&amp;DC$10&amp;DC25</f>
        <v>='P:\396 AAHPA\11539601 State Port &amp; Harbor Benefits\IMPLAN Multipliers\[KPB 2013 Employment Multipliers.xls]Employment Multipliers'!$H$525</v>
      </c>
      <c r="DD41" s="0" t="str">
        <f aca="false">"="&amp;DD$10&amp;DD25</f>
        <v>='P:\396 AAHPA\11539601 State Port &amp; Harbor Benefits\IMPLAN Multipliers\[KPB 2013 Total Value Added Multipliers.xls]Total Value Added Multipliers'!$H$525</v>
      </c>
      <c r="DE41" s="0" t="str">
        <f aca="false">"="&amp;DE$10&amp;DE25</f>
        <v>='P:\396 AAHPA\11539601 State Port &amp; Harbor Benefits\IMPLAN Multipliers\[KPB 2013 Labor Income Multipliers.xls]Labor Income Multipliers'!$H$525</v>
      </c>
      <c r="DF41" s="0" t="str">
        <f aca="false">"="&amp;DF$10&amp;DF25</f>
        <v>='P:\396 AAHPA\11539601 State Port &amp; Harbor Benefits\IMPLAN Multipliers\[KPB 2013 Tax on Production and Imports Multipliers.xls]Tax on Production and Imports M'!$H$525</v>
      </c>
      <c r="DG41" s="0" t="str">
        <f aca="false">"="&amp;DG$10&amp;DG25</f>
        <v>='P:\396 AAHPA\11539601 State Port &amp; Harbor Benefits\IMPLAN Multipliers\[Ketchikan 2013 Output Multipliers.xls]Output Multipliers'!$F$525</v>
      </c>
      <c r="DH41" s="0" t="str">
        <f aca="false">"="&amp;DH$10&amp;DH25</f>
        <v>='P:\396 AAHPA\11539601 State Port &amp; Harbor Benefits\IMPLAN Multipliers\[Ketchikan 2013 Employment Multipliers.xls]Employment Multipliers'!$F$525</v>
      </c>
      <c r="DI41" s="0" t="str">
        <f aca="false">"="&amp;DI$10&amp;DI25</f>
        <v>='P:\396 AAHPA\11539601 State Port &amp; Harbor Benefits\IMPLAN Multipliers\[Ketchikan 2013 Total Value Added Multipliers.xls]Total Value Added Multipliers'!$F$525</v>
      </c>
      <c r="DJ41" s="0" t="str">
        <f aca="false">"="&amp;DJ$10&amp;DJ25</f>
        <v>='P:\396 AAHPA\11539601 State Port &amp; Harbor Benefits\IMPLAN Multipliers\[Ketchikan 2013 Labor Income Multipliers.xls]Labor Income Multipliers'!$F$525</v>
      </c>
      <c r="DK41" s="0" t="str">
        <f aca="false">"="&amp;DK$10&amp;DK25</f>
        <v>='P:\396 AAHPA\11539601 State Port &amp; Harbor Benefits\IMPLAN Multipliers\[Ketchikan 2013 Tax on Production and Imports Multipliers.xls]Tax on Production and Imports M'!$F$525</v>
      </c>
      <c r="DL41" s="0" t="str">
        <f aca="false">"="&amp;DL$10&amp;DL25</f>
        <v>='P:\396 AAHPA\11539601 State Port &amp; Harbor Benefits\IMPLAN Multipliers\[Ketchikan 2013 Employment Multipliers.xls]Employment Multipliers'!$H$525</v>
      </c>
      <c r="DM41" s="0" t="str">
        <f aca="false">"="&amp;DM$10&amp;DM25</f>
        <v>='P:\396 AAHPA\11539601 State Port &amp; Harbor Benefits\IMPLAN Multipliers\[Ketchikan 2013 Total Value Added Multipliers.xls]Total Value Added Multipliers'!$H$525</v>
      </c>
      <c r="DN41" s="0" t="str">
        <f aca="false">"="&amp;DN$10&amp;DN25</f>
        <v>='P:\396 AAHPA\11539601 State Port &amp; Harbor Benefits\IMPLAN Multipliers\[Ketchikan 2013 Labor Income Multipliers.xls]Labor Income Multipliers'!$H$525</v>
      </c>
      <c r="DO41" s="0" t="str">
        <f aca="false">"="&amp;DO$10&amp;DO25</f>
        <v>='P:\396 AAHPA\11539601 State Port &amp; Harbor Benefits\IMPLAN Multipliers\[Ketchikan 2013 Tax on Production and Imports Multipliers.xls]Tax on Production and Imports M'!$H$525</v>
      </c>
      <c r="DP41" s="0" t="str">
        <f aca="false">"="&amp;DP$10&amp;DP25</f>
        <v>='P:\396 AAHPA\11539601 State Port &amp; Harbor Benefits\IMPLAN Multipliers\[Kodiak 2013 Output Multipliers.xls]Output Multipliers'!$F$525</v>
      </c>
      <c r="DQ41" s="0" t="str">
        <f aca="false">"="&amp;DQ$10&amp;DQ25</f>
        <v>='P:\396 AAHPA\11539601 State Port &amp; Harbor Benefits\IMPLAN Multipliers\[Kodiak 2013 Employment Multipliers.xls]Employment Multipliers'!$F$525</v>
      </c>
      <c r="DR41" s="0" t="str">
        <f aca="false">"="&amp;DR$10&amp;DR25</f>
        <v>='P:\396 AAHPA\11539601 State Port &amp; Harbor Benefits\IMPLAN Multipliers\[Kodiak 2013 Total Value Added Multipliers.xls]Total Value Added Multipliers'!$F$525</v>
      </c>
      <c r="DS41" s="0" t="str">
        <f aca="false">"="&amp;DS$10&amp;DS25</f>
        <v>='P:\396 AAHPA\11539601 State Port &amp; Harbor Benefits\IMPLAN Multipliers\[Kodiak 2013 Labor Income Multipliers.xls]Labor Income Multipliers'!$F$525</v>
      </c>
      <c r="DT41" s="0" t="str">
        <f aca="false">"="&amp;DT$10&amp;DT25</f>
        <v>='P:\396 AAHPA\11539601 State Port &amp; Harbor Benefits\IMPLAN Multipliers\[Kodiak 2013 Tax on Production and Imports Multipliers.xls]Tax on Production and Imports M'!$F$525</v>
      </c>
      <c r="DU41" s="0" t="str">
        <f aca="false">"="&amp;DU$10&amp;DU25</f>
        <v>='P:\396 AAHPA\11539601 State Port &amp; Harbor Benefits\IMPLAN Multipliers\[Kodiak 2013 Employment Multipliers.xls]Employment Multipliers'!$H$525</v>
      </c>
      <c r="DV41" s="0" t="str">
        <f aca="false">"="&amp;DV$10&amp;DV25</f>
        <v>='P:\396 AAHPA\11539601 State Port &amp; Harbor Benefits\IMPLAN Multipliers\[Kodiak 2013 Total Value Added Multipliers.xls]Total Value Added Multipliers'!$H$525</v>
      </c>
      <c r="DW41" s="0" t="str">
        <f aca="false">"="&amp;DW$10&amp;DW25</f>
        <v>='P:\396 AAHPA\11539601 State Port &amp; Harbor Benefits\IMPLAN Multipliers\[Kodiak 2013 Labor Income Multipliers.xls]Labor Income Multipliers'!$H$525</v>
      </c>
      <c r="DX41" s="0" t="str">
        <f aca="false">"="&amp;DX$10&amp;DX25</f>
        <v>='P:\396 AAHPA\11539601 State Port &amp; Harbor Benefits\IMPLAN Multipliers\[Kodiak 2013 Tax on Production and Imports Multipliers.xls]Tax on Production and Imports M'!$H$525</v>
      </c>
      <c r="DY41" s="0" t="str">
        <f aca="false">"="&amp;DY$10&amp;DY25</f>
        <v>='P:\396 AAHPA\11539601 State Port &amp; Harbor Benefits\IMPLAN Multipliers\[Lake and Pen 2013 Output Multipliers.xls]Output Multipliers'!$F$525</v>
      </c>
      <c r="DZ41" s="0" t="str">
        <f aca="false">"="&amp;DZ$10&amp;DZ25</f>
        <v>='P:\396 AAHPA\11539601 State Port &amp; Harbor Benefits\IMPLAN Multipliers\[Lake and Pen 2013 Employment Multipliers.xls]Employment Multipliers'!$F$525</v>
      </c>
      <c r="EA41" s="0" t="str">
        <f aca="false">"="&amp;EA$10&amp;EA25</f>
        <v>='P:\396 AAHPA\11539601 State Port &amp; Harbor Benefits\IMPLAN Multipliers\[Lake and Pen 2013 Total Value Added Multipliers.xls]Total Value Added Multipliers'!$F$525</v>
      </c>
      <c r="EB41" s="0" t="str">
        <f aca="false">"="&amp;EB$10&amp;EB25</f>
        <v>='P:\396 AAHPA\11539601 State Port &amp; Harbor Benefits\IMPLAN Multipliers\[Lake and Pen 2013 Labor Income Multipliers.xls]Labor Income Multipliers'!$F$525</v>
      </c>
      <c r="EC41" s="0" t="str">
        <f aca="false">"="&amp;EC$10&amp;EC25</f>
        <v>='P:\396 AAHPA\11539601 State Port &amp; Harbor Benefits\IMPLAN Multipliers\[Lake and Pen 2013 Tax on Production and Imports Multipliers.xls]Tax on Production and Imports M'!$F$525</v>
      </c>
      <c r="ED41" s="0" t="str">
        <f aca="false">"="&amp;ED$10&amp;ED25</f>
        <v>='P:\396 AAHPA\11539601 State Port &amp; Harbor Benefits\IMPLAN Multipliers\[Lake and Pen 2013 Employment Multipliers.xls]Employment Multipliers'!$H$525</v>
      </c>
      <c r="EE41" s="0" t="str">
        <f aca="false">"="&amp;EE$10&amp;EE25</f>
        <v>='P:\396 AAHPA\11539601 State Port &amp; Harbor Benefits\IMPLAN Multipliers\[Lake and Pen 2013 Total Value Added Multipliers.xls]Total Value Added Multipliers'!$H$525</v>
      </c>
      <c r="EF41" s="0" t="str">
        <f aca="false">"="&amp;EF$10&amp;EF25</f>
        <v>='P:\396 AAHPA\11539601 State Port &amp; Harbor Benefits\IMPLAN Multipliers\[Lake and Pen 2013 Labor Income Multipliers.xls]Labor Income Multipliers'!$H$525</v>
      </c>
      <c r="EG41" s="0" t="str">
        <f aca="false">"="&amp;EG$10&amp;EG25</f>
        <v>='P:\396 AAHPA\11539601 State Port &amp; Harbor Benefits\IMPLAN Multipliers\[Lake and Pen 2013 Tax on Production and Imports Multipliers.xls]Tax on Production and Imports M'!$H$525</v>
      </c>
      <c r="EH41" s="0" t="str">
        <f aca="false">"="&amp;EH$10&amp;EH25</f>
        <v>='P:\396 AAHPA\11539601 State Port &amp; Harbor Benefits\IMPLAN Multipliers\[MSB 2013 Output Multipliers.xls]Output Multipliers'!$F$525</v>
      </c>
      <c r="EI41" s="0" t="str">
        <f aca="false">"="&amp;EI$10&amp;EI25</f>
        <v>='P:\396 AAHPA\11539601 State Port &amp; Harbor Benefits\IMPLAN Multipliers\[MSB 2013 Employment Multipliers.xls]Employment Multipliers'!$F$525</v>
      </c>
      <c r="EJ41" s="0" t="str">
        <f aca="false">"="&amp;EJ$10&amp;EJ25</f>
        <v>='P:\396 AAHPA\11539601 State Port &amp; Harbor Benefits\IMPLAN Multipliers\[MSB 2013 Total Value Added Multipliers.xls]Total Value Added Multipliers'!$F$525</v>
      </c>
      <c r="EK41" s="0" t="str">
        <f aca="false">"="&amp;EK$10&amp;EK25</f>
        <v>='P:\396 AAHPA\11539601 State Port &amp; Harbor Benefits\IMPLAN Multipliers\[MSB 2013 Labor Income Multipliers.xls]Labor Income Multipliers'!$F$525</v>
      </c>
      <c r="EL41" s="0" t="str">
        <f aca="false">"="&amp;EL$10&amp;EL25</f>
        <v>='P:\396 AAHPA\11539601 State Port &amp; Harbor Benefits\IMPLAN Multipliers\[MSB 2013 Tax on Production and Imports Multipliers.xls]Tax on Production and Imports M'!$F$525</v>
      </c>
      <c r="EM41" s="0" t="str">
        <f aca="false">"="&amp;EM$10&amp;EM25</f>
        <v>='P:\396 AAHPA\11539601 State Port &amp; Harbor Benefits\IMPLAN Multipliers\[MSB 2013 Employment Multipliers.xls]Employment Multipliers'!$H$525</v>
      </c>
      <c r="EN41" s="0" t="str">
        <f aca="false">"="&amp;EN$10&amp;EN25</f>
        <v>='P:\396 AAHPA\11539601 State Port &amp; Harbor Benefits\IMPLAN Multipliers\[MSB 2013 Total Value Added Multipliers.xls]Total Value Added Multipliers'!$H$525</v>
      </c>
      <c r="EO41" s="0" t="str">
        <f aca="false">"="&amp;EO$10&amp;EO25</f>
        <v>='P:\396 AAHPA\11539601 State Port &amp; Harbor Benefits\IMPLAN Multipliers\[MSB 2013 Labor Income Multipliers.xls]Labor Income Multipliers'!$H$525</v>
      </c>
      <c r="EP41" s="0" t="str">
        <f aca="false">"="&amp;EP$10&amp;EP25</f>
        <v>='P:\396 AAHPA\11539601 State Port &amp; Harbor Benefits\IMPLAN Multipliers\[MSB 2013 Tax on Production and Imports Multipliers.xls]Tax on Production and Imports M'!$H$525</v>
      </c>
      <c r="EQ41" s="0" t="str">
        <f aca="false">"="&amp;EQ$10&amp;EQ25</f>
        <v>='P:\396 AAHPA\11539601 State Port &amp; Harbor Benefits\IMPLAN Multipliers\[Nome 2013 Output Multipliers.xls]Output Multipliers'!$F$525</v>
      </c>
      <c r="ER41" s="0" t="str">
        <f aca="false">"="&amp;ER$10&amp;ER25</f>
        <v>='P:\396 AAHPA\11539601 State Port &amp; Harbor Benefits\IMPLAN Multipliers\[Nome 2013 Employment Multipliers.xls]Employment Multipliers'!$F$525</v>
      </c>
      <c r="ES41" s="0" t="str">
        <f aca="false">"="&amp;ES$10&amp;ES25</f>
        <v>='P:\396 AAHPA\11539601 State Port &amp; Harbor Benefits\IMPLAN Multipliers\[Nome 2013 Total Value Added Multipliers.xls]Total Value Added Multipliers'!$F$525</v>
      </c>
      <c r="ET41" s="0" t="str">
        <f aca="false">"="&amp;ET$10&amp;ET25</f>
        <v>='P:\396 AAHPA\11539601 State Port &amp; Harbor Benefits\IMPLAN Multipliers\[Nome 2013 Labor Income Multipliers.xls]Labor Income Multipliers'!$F$525</v>
      </c>
      <c r="EU41" s="0" t="str">
        <f aca="false">"="&amp;EU$10&amp;EU25</f>
        <v>='P:\396 AAHPA\11539601 State Port &amp; Harbor Benefits\IMPLAN Multipliers\[Nome 2013 Tax on Production and Imports Multipliers.xls]Tax on Production and Imports M'!$F$525</v>
      </c>
      <c r="EV41" s="0" t="str">
        <f aca="false">"="&amp;EV$10&amp;EV25</f>
        <v>='P:\396 AAHPA\11539601 State Port &amp; Harbor Benefits\IMPLAN Multipliers\[Nome 2013 Employment Multipliers.xls]Employment Multipliers'!$H$525</v>
      </c>
      <c r="EW41" s="0" t="str">
        <f aca="false">"="&amp;EW$10&amp;EW25</f>
        <v>='P:\396 AAHPA\11539601 State Port &amp; Harbor Benefits\IMPLAN Multipliers\[Nome 2013 Total Value Added Multipliers.xls]Total Value Added Multipliers'!$H$525</v>
      </c>
      <c r="EX41" s="0" t="str">
        <f aca="false">"="&amp;EX$10&amp;EX25</f>
        <v>='P:\396 AAHPA\11539601 State Port &amp; Harbor Benefits\IMPLAN Multipliers\[Nome 2013 Labor Income Multipliers.xls]Labor Income Multipliers'!$H$525</v>
      </c>
      <c r="EY41" s="0" t="str">
        <f aca="false">"="&amp;EY$10&amp;EY25</f>
        <v>='P:\396 AAHPA\11539601 State Port &amp; Harbor Benefits\IMPLAN Multipliers\[Nome 2013 Tax on Production and Imports Multipliers.xls]Tax on Production and Imports M'!$H$525</v>
      </c>
      <c r="EZ41" s="0" t="str">
        <f aca="false">"="&amp;EZ$10&amp;EZ25</f>
        <v>='P:\396 AAHPA\11539601 State Port &amp; Harbor Benefits\IMPLAN Multipliers\[NSB 2013 Output Multipliers.xls]Output Multipliers'!$F$525</v>
      </c>
      <c r="FA41" s="0" t="str">
        <f aca="false">"="&amp;FA$10&amp;FA25</f>
        <v>='P:\396 AAHPA\11539601 State Port &amp; Harbor Benefits\IMPLAN Multipliers\[NSB 2013 Employment Multipliers.xls]Employment Multipliers'!$F$525</v>
      </c>
      <c r="FB41" s="0" t="str">
        <f aca="false">"="&amp;FB$10&amp;FB25</f>
        <v>='P:\396 AAHPA\11539601 State Port &amp; Harbor Benefits\IMPLAN Multipliers\[NSB 2013 Total Value Added Multipliers.xls]Total Value Added Multipliers'!$F$525</v>
      </c>
      <c r="FC41" s="0" t="str">
        <f aca="false">"="&amp;FC$10&amp;FC25</f>
        <v>='P:\396 AAHPA\11539601 State Port &amp; Harbor Benefits\IMPLAN Multipliers\[NSB 2013 Labor Income Multipliers.xls]Labor Income Multipliers'!$F$525</v>
      </c>
      <c r="FD41" s="0" t="str">
        <f aca="false">"="&amp;FD$10&amp;FD25</f>
        <v>='P:\396 AAHPA\11539601 State Port &amp; Harbor Benefits\IMPLAN Multipliers\[NSB 2013 Tax on Production and Imports Multipliers.xls]Tax on Production and Imports M'!$F$525</v>
      </c>
      <c r="FE41" s="0" t="str">
        <f aca="false">"="&amp;FE$10&amp;FE25</f>
        <v>='P:\396 AAHPA\11539601 State Port &amp; Harbor Benefits\IMPLAN Multipliers\[NSB 2013 Employment Multipliers.xls]Employment Multipliers'!$H$525</v>
      </c>
      <c r="FF41" s="0" t="str">
        <f aca="false">"="&amp;FF$10&amp;FF25</f>
        <v>='P:\396 AAHPA\11539601 State Port &amp; Harbor Benefits\IMPLAN Multipliers\[NSB 2013 Total Value Added Multipliers.xls]Total Value Added Multipliers'!$H$525</v>
      </c>
      <c r="FG41" s="0" t="str">
        <f aca="false">"="&amp;FG$10&amp;FG25</f>
        <v>='P:\396 AAHPA\11539601 State Port &amp; Harbor Benefits\IMPLAN Multipliers\[NSB 2013 Labor Income Multipliers.xls]Labor Income Multipliers'!$H$525</v>
      </c>
      <c r="FH41" s="0" t="str">
        <f aca="false">"="&amp;FH$10&amp;FH25</f>
        <v>='P:\396 AAHPA\11539601 State Port &amp; Harbor Benefits\IMPLAN Multipliers\[NSB 2013 Tax on Production and Imports Multipliers.xls]Tax on Production and Imports M'!$H$525</v>
      </c>
      <c r="FI41" s="0" t="str">
        <f aca="false">"="&amp;FI$10&amp;FI25</f>
        <v>='P:\396 AAHPA\11539601 State Port &amp; Harbor Benefits\IMPLAN Multipliers\[NWAB 2013 Output Multipliers.xls]Output Multipliers'!$F$525</v>
      </c>
      <c r="FJ41" s="0" t="str">
        <f aca="false">"="&amp;FJ$10&amp;FJ25</f>
        <v>='P:\396 AAHPA\11539601 State Port &amp; Harbor Benefits\IMPLAN Multipliers\[NWAB 2013 Employment Multipliers.xls]Employment Multipliers'!$F$525</v>
      </c>
      <c r="FK41" s="0" t="str">
        <f aca="false">"="&amp;FK$10&amp;FK25</f>
        <v>='P:\396 AAHPA\11539601 State Port &amp; Harbor Benefits\IMPLAN Multipliers\[NWAB 2013 Total Value Added Multipliers.xls]Total Value Added Multipliers'!$F$525</v>
      </c>
      <c r="FL41" s="0" t="str">
        <f aca="false">"="&amp;FL$10&amp;FL25</f>
        <v>='P:\396 AAHPA\11539601 State Port &amp; Harbor Benefits\IMPLAN Multipliers\[NWAB 2013 Labor Income Multipliers.xls]Labor Income Multipliers'!$F$525</v>
      </c>
      <c r="FM41" s="0" t="str">
        <f aca="false">"="&amp;FM$10&amp;FM25</f>
        <v>='P:\396 AAHPA\11539601 State Port &amp; Harbor Benefits\IMPLAN Multipliers\[NWAB 2013 Tax on Production and Imports Multipliers.xls]Tax on Production and Imports M'!$F$525</v>
      </c>
      <c r="FN41" s="0" t="str">
        <f aca="false">"="&amp;FN$10&amp;FN25</f>
        <v>='P:\396 AAHPA\11539601 State Port &amp; Harbor Benefits\IMPLAN Multipliers\[NWAB 2013 Employment Multipliers.xls]Employment Multipliers'!$H$525</v>
      </c>
      <c r="FO41" s="0" t="str">
        <f aca="false">"="&amp;FO$10&amp;FO25</f>
        <v>='P:\396 AAHPA\11539601 State Port &amp; Harbor Benefits\IMPLAN Multipliers\[NWAB 2013 Total Value Added Multipliers.xls]Total Value Added Multipliers'!$H$525</v>
      </c>
      <c r="FP41" s="0" t="str">
        <f aca="false">"="&amp;FP$10&amp;FP25</f>
        <v>='P:\396 AAHPA\11539601 State Port &amp; Harbor Benefits\IMPLAN Multipliers\[NWAB 2013 Labor Income Multipliers.xls]Labor Income Multipliers'!$H$525</v>
      </c>
      <c r="FQ41" s="0" t="str">
        <f aca="false">"="&amp;FQ$10&amp;FQ25</f>
        <v>='P:\396 AAHPA\11539601 State Port &amp; Harbor Benefits\IMPLAN Multipliers\[NWAB 2013 Tax on Production and Imports Multipliers.xls]Tax on Production and Imports M'!$H$525</v>
      </c>
      <c r="FR41" s="0" t="str">
        <f aca="false">"="&amp;FR$10&amp;FR25</f>
        <v>='P:\396 AAHPA\11539601 State Port &amp; Harbor Benefits\IMPLAN Multipliers\[Petersburg 2013 Output Multipliers.xls]Output Multipliers'!$F$525</v>
      </c>
      <c r="FS41" s="0" t="str">
        <f aca="false">"="&amp;FS$10&amp;FS25</f>
        <v>='P:\396 AAHPA\11539601 State Port &amp; Harbor Benefits\IMPLAN Multipliers\[Petersburg 2013 Employment Multipliers.xls]Employment Multipliers'!$F$525</v>
      </c>
      <c r="FT41" s="0" t="str">
        <f aca="false">"="&amp;FT$10&amp;FT25</f>
        <v>='P:\396 AAHPA\11539601 State Port &amp; Harbor Benefits\IMPLAN Multipliers\[Petersburg 2013 Total Value Added Multipliers.xls]Total Value Added Multipliers'!$F$525</v>
      </c>
      <c r="FU41" s="0" t="str">
        <f aca="false">"="&amp;FU$10&amp;FU25</f>
        <v>='P:\396 AAHPA\11539601 State Port &amp; Harbor Benefits\IMPLAN Multipliers\[Petersburg 2013 Labor Income Multipliers.xls]Labor Income Multipliers'!$F$525</v>
      </c>
      <c r="FV41" s="0" t="str">
        <f aca="false">"="&amp;FV$10&amp;FV25</f>
        <v>='P:\396 AAHPA\11539601 State Port &amp; Harbor Benefits\IMPLAN Multipliers\[Petersburg 2013 Tax on Production and Imports Multipliers.xls]Tax on Production and Imports M'!$F$525</v>
      </c>
      <c r="FW41" s="0" t="str">
        <f aca="false">"="&amp;FW$10&amp;FW25</f>
        <v>='P:\396 AAHPA\11539601 State Port &amp; Harbor Benefits\IMPLAN Multipliers\[Petersburg 2013 Employment Multipliers.xls]Employment Multipliers'!$H$525</v>
      </c>
      <c r="FX41" s="0" t="str">
        <f aca="false">"="&amp;FX$10&amp;FX25</f>
        <v>='P:\396 AAHPA\11539601 State Port &amp; Harbor Benefits\IMPLAN Multipliers\[Petersburg 2013 Total Value Added Multipliers.xls]Total Value Added Multipliers'!$H$525</v>
      </c>
      <c r="FY41" s="0" t="str">
        <f aca="false">"="&amp;FY$10&amp;FY25</f>
        <v>='P:\396 AAHPA\11539601 State Port &amp; Harbor Benefits\IMPLAN Multipliers\[Petersburg 2013 Labor Income Multipliers.xls]Labor Income Multipliers'!$H$525</v>
      </c>
      <c r="FZ41" s="0" t="str">
        <f aca="false">"="&amp;FZ$10&amp;FZ25</f>
        <v>='P:\396 AAHPA\11539601 State Port &amp; Harbor Benefits\IMPLAN Multipliers\[Petersburg 2013 Tax on Production and Imports Multipliers.xls]Tax on Production and Imports M'!$H$525</v>
      </c>
      <c r="GA41" s="0" t="str">
        <f aca="false">"="&amp;GA$10&amp;GA25</f>
        <v>='P:\396 AAHPA\11539601 State Port &amp; Harbor Benefits\IMPLAN Multipliers\[POW Hyder 2013 Output Multipliers.xls]Output Multipliers'!$F$525</v>
      </c>
      <c r="GB41" s="0" t="str">
        <f aca="false">"="&amp;GB$10&amp;GB25</f>
        <v>='P:\396 AAHPA\11539601 State Port &amp; Harbor Benefits\IMPLAN Multipliers\[POW Hyder 2013 Employment Multipliers.xls]Employment Multipliers'!$F$525</v>
      </c>
      <c r="GC41" s="0" t="str">
        <f aca="false">"="&amp;GC$10&amp;GC25</f>
        <v>='P:\396 AAHPA\11539601 State Port &amp; Harbor Benefits\IMPLAN Multipliers\[POW Hyder 2013 Total Value Added Multipliers.xls]Total Value Added Multipliers'!$F$525</v>
      </c>
      <c r="GD41" s="0" t="str">
        <f aca="false">"="&amp;GD$10&amp;GD25</f>
        <v>='P:\396 AAHPA\11539601 State Port &amp; Harbor Benefits\IMPLAN Multipliers\[POW Hyder 2013 Labor Income Multipliers.xls]Labor Income Multipliers'!$F$525</v>
      </c>
      <c r="GE41" s="0" t="str">
        <f aca="false">"="&amp;GE$10&amp;GE25</f>
        <v>='P:\396 AAHPA\11539601 State Port &amp; Harbor Benefits\IMPLAN Multipliers\[POW Hyder 2013 Tax on Production and Imports Multipliers.xls]Tax on Production and Imports M'!$F$525</v>
      </c>
      <c r="GF41" s="0" t="str">
        <f aca="false">"="&amp;GF$10&amp;GF25</f>
        <v>='P:\396 AAHPA\11539601 State Port &amp; Harbor Benefits\IMPLAN Multipliers\[POW Hyder 2013 Employment Multipliers.xls]Employment Multipliers'!$H$525</v>
      </c>
      <c r="GG41" s="0" t="str">
        <f aca="false">"="&amp;GG$10&amp;GG25</f>
        <v>='P:\396 AAHPA\11539601 State Port &amp; Harbor Benefits\IMPLAN Multipliers\[POW Hyder 2013 Total Value Added Multipliers.xls]Total Value Added Multipliers'!$H$525</v>
      </c>
      <c r="GH41" s="0" t="str">
        <f aca="false">"="&amp;GH$10&amp;GH25</f>
        <v>='P:\396 AAHPA\11539601 State Port &amp; Harbor Benefits\IMPLAN Multipliers\[POW Hyder 2013 Labor Income Multipliers.xls]Labor Income Multipliers'!$H$525</v>
      </c>
      <c r="GI41" s="0" t="str">
        <f aca="false">"="&amp;GI$10&amp;GI25</f>
        <v>='P:\396 AAHPA\11539601 State Port &amp; Harbor Benefits\IMPLAN Multipliers\[POW Hyder 2013 Tax on Production and Imports Multipliers.xls]Tax on Production and Imports M'!$H$525</v>
      </c>
      <c r="GJ41" s="0" t="str">
        <f aca="false">"="&amp;GJ$10&amp;GJ25</f>
        <v>='P:\396 AAHPA\11539601 State Port &amp; Harbor Benefits\IMPLAN Multipliers\[Sitka 2013 Output Multipliers.xls]Output Multipliers'!$F$525</v>
      </c>
      <c r="GK41" s="0" t="str">
        <f aca="false">"="&amp;GK$10&amp;GK25</f>
        <v>='P:\396 AAHPA\11539601 State Port &amp; Harbor Benefits\IMPLAN Multipliers\[Sitka 2013 Employment Multipliers.xls]Employment Multipliers'!$F$525</v>
      </c>
      <c r="GL41" s="0" t="str">
        <f aca="false">"="&amp;GL$10&amp;GL25</f>
        <v>='P:\396 AAHPA\11539601 State Port &amp; Harbor Benefits\IMPLAN Multipliers\[Sitka 2013 Total Value Added Multipliers.xls]Total Value Added Multipliers'!$F$525</v>
      </c>
      <c r="GM41" s="0" t="str">
        <f aca="false">"="&amp;GM$10&amp;GM25</f>
        <v>='P:\396 AAHPA\11539601 State Port &amp; Harbor Benefits\IMPLAN Multipliers\[Sitka 2013 Labor Income Multipliers.xls]Labor Income Multipliers'!$F$525</v>
      </c>
      <c r="GN41" s="0" t="str">
        <f aca="false">"="&amp;GN$10&amp;GN25</f>
        <v>='P:\396 AAHPA\11539601 State Port &amp; Harbor Benefits\IMPLAN Multipliers\[Sitka 2013 Tax on Production and Imports Multipliers.xls]Tax on Production and Imports M'!$F$525</v>
      </c>
      <c r="GO41" s="0" t="str">
        <f aca="false">"="&amp;GO$10&amp;GO25</f>
        <v>='P:\396 AAHPA\11539601 State Port &amp; Harbor Benefits\IMPLAN Multipliers\[Sitka 2013 Employment Multipliers.xls]Employment Multipliers'!$H$525</v>
      </c>
      <c r="GP41" s="0" t="str">
        <f aca="false">"="&amp;GP$10&amp;GP25</f>
        <v>='P:\396 AAHPA\11539601 State Port &amp; Harbor Benefits\IMPLAN Multipliers\[Sitka 2013 Total Value Added Multipliers.xls]Total Value Added Multipliers'!$H$525</v>
      </c>
      <c r="GQ41" s="0" t="str">
        <f aca="false">"="&amp;GQ$10&amp;GQ25</f>
        <v>='P:\396 AAHPA\11539601 State Port &amp; Harbor Benefits\IMPLAN Multipliers\[Sitka 2013 Labor Income Multipliers.xls]Labor Income Multipliers'!$H$525</v>
      </c>
      <c r="GR41" s="0" t="str">
        <f aca="false">"="&amp;GR$10&amp;GR25</f>
        <v>='P:\396 AAHPA\11539601 State Port &amp; Harbor Benefits\IMPLAN Multipliers\[Sitka 2013 Tax on Production and Imports Multipliers.xls]Tax on Production and Imports M'!$H$525</v>
      </c>
      <c r="GS41" s="0" t="str">
        <f aca="false">"="&amp;GS$10&amp;GS25</f>
        <v>='P:\396 AAHPA\11539601 State Port &amp; Harbor Benefits\IMPLAN Multipliers\[Skagway 2013 Output Multipliers.xls]Output Multipliers'!$F$525</v>
      </c>
      <c r="GT41" s="0" t="str">
        <f aca="false">"="&amp;GT$10&amp;GT25</f>
        <v>='P:\396 AAHPA\11539601 State Port &amp; Harbor Benefits\IMPLAN Multipliers\[Skagway 2013 Employment Multipliers.xls]Employment Multipliers'!$F$525</v>
      </c>
      <c r="GU41" s="0" t="str">
        <f aca="false">"="&amp;GU$10&amp;GU25</f>
        <v>='P:\396 AAHPA\11539601 State Port &amp; Harbor Benefits\IMPLAN Multipliers\[Skagway 2013 Total Value Added Multipliers.xls]Total Value Added Multipliers'!$F$525</v>
      </c>
      <c r="GV41" s="0" t="str">
        <f aca="false">"="&amp;GV$10&amp;GV25</f>
        <v>='P:\396 AAHPA\11539601 State Port &amp; Harbor Benefits\IMPLAN Multipliers\[Skagway 2013 Labor Income Multipliers.xls]Labor Income Multipliers'!$F$525</v>
      </c>
      <c r="GW41" s="0" t="str">
        <f aca="false">"="&amp;GW$10&amp;GW25</f>
        <v>='P:\396 AAHPA\11539601 State Port &amp; Harbor Benefits\IMPLAN Multipliers\[Skagway 2013 Tax on Production and Imports Multipliers.xls]Tax on Production and Imports M'!$F$525</v>
      </c>
      <c r="GX41" s="0" t="str">
        <f aca="false">"="&amp;GX$10&amp;GX25</f>
        <v>='P:\396 AAHPA\11539601 State Port &amp; Harbor Benefits\IMPLAN Multipliers\[Skagway 2013 Employment Multipliers.xls]Employment Multipliers'!$H$525</v>
      </c>
      <c r="GY41" s="0" t="str">
        <f aca="false">"="&amp;GY$10&amp;GY25</f>
        <v>='P:\396 AAHPA\11539601 State Port &amp; Harbor Benefits\IMPLAN Multipliers\[Skagway 2013 Total Value Added Multipliers.xls]Total Value Added Multipliers'!$H$525</v>
      </c>
      <c r="GZ41" s="0" t="str">
        <f aca="false">"="&amp;GZ$10&amp;GZ25</f>
        <v>='P:\396 AAHPA\11539601 State Port &amp; Harbor Benefits\IMPLAN Multipliers\[Skagway 2013 Labor Income Multipliers.xls]Labor Income Multipliers'!$H$525</v>
      </c>
      <c r="HA41" s="0" t="str">
        <f aca="false">"="&amp;HA$10&amp;HA25</f>
        <v>='P:\396 AAHPA\11539601 State Port &amp; Harbor Benefits\IMPLAN Multipliers\[Skagway 2013 Tax on Production and Imports Multipliers.xls]Tax on Production and Imports M'!$H$525</v>
      </c>
      <c r="HB41" s="0" t="str">
        <f aca="false">"="&amp;HB$10&amp;HB25</f>
        <v>='P:\396 AAHPA\11539601 State Port &amp; Harbor Benefits\IMPLAN Multipliers\[SE Fairbanks 2013 Output Multipliers.xls]Output Multipliers'!$F$525</v>
      </c>
      <c r="HC41" s="0" t="str">
        <f aca="false">"="&amp;HC$10&amp;HC25</f>
        <v>='P:\396 AAHPA\11539601 State Port &amp; Harbor Benefits\IMPLAN Multipliers\[SE Fairbanks 2013 Employment Multipliers.xls]Employment Multipliers'!$F$525</v>
      </c>
      <c r="HD41" s="0" t="str">
        <f aca="false">"="&amp;HD$10&amp;HD25</f>
        <v>='P:\396 AAHPA\11539601 State Port &amp; Harbor Benefits\IMPLAN Multipliers\[SE Fairbanks 2013 Total Value Added Multipliers.xls]Total Value Added Multipliers'!$F$525</v>
      </c>
      <c r="HE41" s="0" t="str">
        <f aca="false">"="&amp;HE$10&amp;HE25</f>
        <v>='P:\396 AAHPA\11539601 State Port &amp; Harbor Benefits\IMPLAN Multipliers\[SE Fairbanks 2013 Labor Income Multipliers.xls]Labor Income Multipliers'!$F$525</v>
      </c>
      <c r="HF41" s="0" t="str">
        <f aca="false">"="&amp;HF$10&amp;HF25</f>
        <v>='P:\396 AAHPA\11539601 State Port &amp; Harbor Benefits\IMPLAN Multipliers\[SE Fairbanks 2013 Tax on Production and Imports Multipliers.xls]Tax on Production and Imports M'!$F$525</v>
      </c>
      <c r="HG41" s="0" t="str">
        <f aca="false">"="&amp;HG$10&amp;HG25</f>
        <v>='P:\396 AAHPA\11539601 State Port &amp; Harbor Benefits\IMPLAN Multipliers\[SE Fairbanks 2013 Employment Multipliers.xls]Employment Multipliers'!$H$525</v>
      </c>
      <c r="HH41" s="0" t="str">
        <f aca="false">"="&amp;HH$10&amp;HH25</f>
        <v>='P:\396 AAHPA\11539601 State Port &amp; Harbor Benefits\IMPLAN Multipliers\[SE Fairbanks 2013 Total Value Added Multipliers.xls]Total Value Added Multipliers'!$H$525</v>
      </c>
      <c r="HI41" s="0" t="str">
        <f aca="false">"="&amp;HI$10&amp;HI25</f>
        <v>='P:\396 AAHPA\11539601 State Port &amp; Harbor Benefits\IMPLAN Multipliers\[SE Fairbanks 2013 Labor Income Multipliers.xls]Labor Income Multipliers'!$H$525</v>
      </c>
      <c r="HJ41" s="0" t="str">
        <f aca="false">"="&amp;HJ$10&amp;HJ25</f>
        <v>='P:\396 AAHPA\11539601 State Port &amp; Harbor Benefits\IMPLAN Multipliers\[SE Fairbanks 2013 Tax on Production and Imports Multipliers.xls]Tax on Production and Imports M'!$H$525</v>
      </c>
      <c r="HK41" s="0" t="str">
        <f aca="false">"="&amp;HK$10&amp;HK25</f>
        <v>='P:\396 AAHPA\11539601 State Port &amp; Harbor Benefits\IMPLAN Multipliers\[Valdez Cordova 2013 Output Multipliers.xls]Output Multipliers'!$F$525</v>
      </c>
      <c r="HL41" s="0" t="str">
        <f aca="false">"="&amp;HL$10&amp;HL25</f>
        <v>='P:\396 AAHPA\11539601 State Port &amp; Harbor Benefits\IMPLAN Multipliers\[Valdez Cordova 2013 Employment Multipliers.xls]Employment Multipliers'!$F$525</v>
      </c>
      <c r="HM41" s="0" t="str">
        <f aca="false">"="&amp;HM$10&amp;HM25</f>
        <v>='P:\396 AAHPA\11539601 State Port &amp; Harbor Benefits\IMPLAN Multipliers\[Valdez Cordova 2013 Total Value Added Multipliers.xls]Total Value Added Multipliers'!$F$525</v>
      </c>
      <c r="HN41" s="0" t="str">
        <f aca="false">"="&amp;HN$10&amp;HN25</f>
        <v>='P:\396 AAHPA\11539601 State Port &amp; Harbor Benefits\IMPLAN Multipliers\[Valdez Cordova 2013 Labor Income Multipliers.xls]Labor Income Multipliers'!$F$525</v>
      </c>
      <c r="HO41" s="0" t="str">
        <f aca="false">"="&amp;HO$10&amp;HO25</f>
        <v>='P:\396 AAHPA\11539601 State Port &amp; Harbor Benefits\IMPLAN Multipliers\[Valdez Cordova 2013 Tax on Production and Imports Multipliers.xls]Tax on Production and Imports M'!$F$525</v>
      </c>
      <c r="HP41" s="0" t="str">
        <f aca="false">"="&amp;HP$10&amp;HP25</f>
        <v>='P:\396 AAHPA\11539601 State Port &amp; Harbor Benefits\IMPLAN Multipliers\[Valdez Cordova 2013 Employment Multipliers.xls]Employment Multipliers'!$H$525</v>
      </c>
      <c r="HQ41" s="0" t="str">
        <f aca="false">"="&amp;HQ$10&amp;HQ25</f>
        <v>='P:\396 AAHPA\11539601 State Port &amp; Harbor Benefits\IMPLAN Multipliers\[Valdez Cordova 2013 Total Value Added Multipliers.xls]Total Value Added Multipliers'!$H$525</v>
      </c>
      <c r="HR41" s="0" t="str">
        <f aca="false">"="&amp;HR$10&amp;HR25</f>
        <v>='P:\396 AAHPA\11539601 State Port &amp; Harbor Benefits\IMPLAN Multipliers\[Valdez Cordova 2013 Labor Income Multipliers.xls]Labor Income Multipliers'!$H$525</v>
      </c>
      <c r="HS41" s="0" t="str">
        <f aca="false">"="&amp;HS$10&amp;HS25</f>
        <v>='P:\396 AAHPA\11539601 State Port &amp; Harbor Benefits\IMPLAN Multipliers\[Valdez Cordova 2013 Tax on Production and Imports Multipliers.xls]Tax on Production and Imports M'!$H$525</v>
      </c>
      <c r="HT41" s="0" t="str">
        <f aca="false">"="&amp;HT$10&amp;HT25</f>
        <v>='P:\396 AAHPA\11539601 State Port &amp; Harbor Benefits\IMPLAN Multipliers\[Wade Hampton 2013 Output Multipliers.xls]Output Multipliers'!$F$525</v>
      </c>
      <c r="HU41" s="0" t="str">
        <f aca="false">"="&amp;HU$10&amp;HU25</f>
        <v>='P:\396 AAHPA\11539601 State Port &amp; Harbor Benefits\IMPLAN Multipliers\[Wade Hampton 2013 Employment Multipliers.xls]Employment Multipliers'!$F$525</v>
      </c>
      <c r="HV41" s="0" t="str">
        <f aca="false">"="&amp;HV$10&amp;HV25</f>
        <v>='P:\396 AAHPA\11539601 State Port &amp; Harbor Benefits\IMPLAN Multipliers\[Wade Hampton 2013 Total Value Added Multipliers.xls]Total Value Added Multipliers'!$F$525</v>
      </c>
      <c r="HW41" s="0" t="str">
        <f aca="false">"="&amp;HW$10&amp;HW25</f>
        <v>='P:\396 AAHPA\11539601 State Port &amp; Harbor Benefits\IMPLAN Multipliers\[Wade Hampton 2013 Labor Income Multipliers.xls]Labor Income Multipliers'!$F$525</v>
      </c>
      <c r="HX41" s="0" t="str">
        <f aca="false">"="&amp;HX$10&amp;HX25</f>
        <v>='P:\396 AAHPA\11539601 State Port &amp; Harbor Benefits\IMPLAN Multipliers\[Wade Hampton 2013 Tax on Production and Imports Multipliers.xls]Tax on Production and Imports M'!$F$525</v>
      </c>
      <c r="HY41" s="0" t="str">
        <f aca="false">"="&amp;HY$10&amp;HY25</f>
        <v>='P:\396 AAHPA\11539601 State Port &amp; Harbor Benefits\IMPLAN Multipliers\[Wade Hampton 2013 Employment Multipliers.xls]Employment Multipliers'!$H$525</v>
      </c>
      <c r="HZ41" s="0" t="str">
        <f aca="false">"="&amp;HZ$10&amp;HZ25</f>
        <v>='P:\396 AAHPA\11539601 State Port &amp; Harbor Benefits\IMPLAN Multipliers\[Wade Hampton 2013 Total Value Added Multipliers.xls]Total Value Added Multipliers'!$H$525</v>
      </c>
      <c r="IA41" s="0" t="str">
        <f aca="false">"="&amp;IA$10&amp;IA25</f>
        <v>='P:\396 AAHPA\11539601 State Port &amp; Harbor Benefits\IMPLAN Multipliers\[Wade Hampton 2013 Labor Income Multipliers.xls]Labor Income Multipliers'!$H$525</v>
      </c>
      <c r="IB41" s="0" t="str">
        <f aca="false">"="&amp;IB$10&amp;IB25</f>
        <v>='P:\396 AAHPA\11539601 State Port &amp; Harbor Benefits\IMPLAN Multipliers\[Wade Hampton 2013 Tax on Production and Imports Multipliers.xls]Tax on Production and Imports M'!$H$525</v>
      </c>
      <c r="IC41" s="0" t="str">
        <f aca="false">"="&amp;IC$10&amp;IC25</f>
        <v>='P:\396 AAHPA\11539601 State Port &amp; Harbor Benefits\IMPLAN Multipliers\[Wrangell 2013 Output Multipliers.xls]Output Multipliers'!$F$525</v>
      </c>
      <c r="ID41" s="0" t="str">
        <f aca="false">"="&amp;ID$10&amp;ID25</f>
        <v>='P:\396 AAHPA\11539601 State Port &amp; Harbor Benefits\IMPLAN Multipliers\[Wrangell 2013 Employment Multipliers.xls]Employment Multipliers'!$F$525</v>
      </c>
      <c r="IE41" s="0" t="str">
        <f aca="false">"="&amp;IE$10&amp;IE25</f>
        <v>='P:\396 AAHPA\11539601 State Port &amp; Harbor Benefits\IMPLAN Multipliers\[Wrangell 2013 Total Value Added Multipliers.xls]Total Value Added Multipliers'!$F$525</v>
      </c>
      <c r="IF41" s="0" t="str">
        <f aca="false">"="&amp;IF$10&amp;IF25</f>
        <v>='P:\396 AAHPA\11539601 State Port &amp; Harbor Benefits\IMPLAN Multipliers\[Wrangell 2013 Labor Income Multipliers.xls]Labor Income Multipliers'!$F$525</v>
      </c>
      <c r="IG41" s="0" t="str">
        <f aca="false">"="&amp;IG$10&amp;IG25</f>
        <v>='P:\396 AAHPA\11539601 State Port &amp; Harbor Benefits\IMPLAN Multipliers\[Wrangell 2013 Tax on Production and Imports Multipliers.xls]Tax on Production and Imports M'!$F$525</v>
      </c>
      <c r="IH41" s="0" t="str">
        <f aca="false">"="&amp;IH$10&amp;IH25</f>
        <v>='P:\396 AAHPA\11539601 State Port &amp; Harbor Benefits\IMPLAN Multipliers\[Wrangell 2013 Employment Multipliers.xls]Employment Multipliers'!$H$525</v>
      </c>
      <c r="II41" s="0" t="str">
        <f aca="false">"="&amp;II$10&amp;II25</f>
        <v>='P:\396 AAHPA\11539601 State Port &amp; Harbor Benefits\IMPLAN Multipliers\[Wrangell 2013 Total Value Added Multipliers.xls]Total Value Added Multipliers'!$H$525</v>
      </c>
      <c r="IJ41" s="0" t="str">
        <f aca="false">"="&amp;IJ$10&amp;IJ25</f>
        <v>='P:\396 AAHPA\11539601 State Port &amp; Harbor Benefits\IMPLAN Multipliers\[Wrangell 2013 Labor Income Multipliers.xls]Labor Income Multipliers'!$H$525</v>
      </c>
      <c r="IK41" s="0" t="str">
        <f aca="false">"="&amp;IK$10&amp;IK25</f>
        <v>='P:\396 AAHPA\11539601 State Port &amp; Harbor Benefits\IMPLAN Multipliers\[Wrangell 2013 Tax on Production and Imports Multipliers.xls]Tax on Production and Imports M'!$H$525</v>
      </c>
      <c r="IL41" s="0" t="str">
        <f aca="false">"="&amp;IL$10&amp;IL25</f>
        <v>='P:\396 AAHPA\11539601 State Port &amp; Harbor Benefits\IMPLAN Multipliers\[Yakutat 2013 Output Multipliers.xls]Output Multipliers'!$F$525</v>
      </c>
      <c r="IM41" s="0" t="str">
        <f aca="false">"="&amp;IM$10&amp;IM25</f>
        <v>='P:\396 AAHPA\11539601 State Port &amp; Harbor Benefits\IMPLAN Multipliers\[Yakutat 2013 Employment Multipliers.xls]Employment Multipliers'!$F$525</v>
      </c>
      <c r="IN41" s="0" t="str">
        <f aca="false">"="&amp;IN$10&amp;IN25</f>
        <v>='P:\396 AAHPA\11539601 State Port &amp; Harbor Benefits\IMPLAN Multipliers\[Yakutat 2013 Total Value Added Multipliers.xls]Total Value Added Multipliers'!$F$525</v>
      </c>
      <c r="IO41" s="0" t="str">
        <f aca="false">"="&amp;IO$10&amp;IO25</f>
        <v>='P:\396 AAHPA\11539601 State Port &amp; Harbor Benefits\IMPLAN Multipliers\[Yakutat 2013 Labor Income Multipliers.xls]Labor Income Multipliers'!$F$525</v>
      </c>
      <c r="IP41" s="0" t="str">
        <f aca="false">"="&amp;IP$10&amp;IP25</f>
        <v>='P:\396 AAHPA\11539601 State Port &amp; Harbor Benefits\IMPLAN Multipliers\[Yakutat 2013 Tax on Production and Imports Multipliers.xls]Tax on Production and Imports M'!$F$525</v>
      </c>
      <c r="IQ41" s="0" t="str">
        <f aca="false">"="&amp;IQ$10&amp;IQ25</f>
        <v>='P:\396 AAHPA\11539601 State Port &amp; Harbor Benefits\IMPLAN Multipliers\[Yakutat 2013 Employment Multipliers.xls]Employment Multipliers'!$H$525</v>
      </c>
      <c r="IR41" s="0" t="str">
        <f aca="false">"="&amp;IR$10&amp;IR25</f>
        <v>='P:\396 AAHPA\11539601 State Port &amp; Harbor Benefits\IMPLAN Multipliers\[Yakutat 2013 Total Value Added Multipliers.xls]Total Value Added Multipliers'!$H$525</v>
      </c>
      <c r="IS41" s="0" t="str">
        <f aca="false">"="&amp;IS$10&amp;IS25</f>
        <v>='P:\396 AAHPA\11539601 State Port &amp; Harbor Benefits\IMPLAN Multipliers\[Yakutat 2013 Labor Income Multipliers.xls]Labor Income Multipliers'!$H$525</v>
      </c>
      <c r="IT41" s="0" t="str">
        <f aca="false">"="&amp;IT$10&amp;IT25</f>
        <v>='P:\396 AAHPA\11539601 State Port &amp; Harbor Benefits\IMPLAN Multipliers\[Yakutat 2013 Tax on Production and Imports Multipliers.xls]Tax on Production and Imports M'!$H$525</v>
      </c>
      <c r="IU41" s="0" t="str">
        <f aca="false">"="&amp;IU$10&amp;IU25</f>
        <v>='P:\396 AAHPA\11539601 State Port &amp; Harbor Benefits\IMPLAN Multipliers\[YK CA 2013 Output Multipliers.xls]Output Multipliers'!$F$525</v>
      </c>
      <c r="IV41" s="0" t="str">
        <f aca="false">"="&amp;IV$10&amp;IV25</f>
        <v>='P:\396 AAHPA\11539601 State Port &amp; Harbor Benefits\IMPLAN Multipliers\[YK CA 2013 Employment Multipliers.xls]Employment Multipliers'!$F$525</v>
      </c>
      <c r="IW41" s="0" t="str">
        <f aca="false">"="&amp;IW$10&amp;IW25</f>
        <v>='P:\396 AAHPA\11539601 State Port &amp; Harbor Benefits\IMPLAN Multipliers\[YK CA 2013 Total Value Added Multipliers.xls]Total Value Added Multipliers'!$F$525</v>
      </c>
      <c r="IX41" s="0" t="str">
        <f aca="false">"="&amp;IX$10&amp;IX25</f>
        <v>='P:\396 AAHPA\11539601 State Port &amp; Harbor Benefits\IMPLAN Multipliers\[YK CA 2013 Labor Income Multipliers.xls]Labor Income Multipliers'!$F$525</v>
      </c>
      <c r="IY41" s="0" t="str">
        <f aca="false">"="&amp;IY$10&amp;IY25</f>
        <v>='P:\396 AAHPA\11539601 State Port &amp; Harbor Benefits\IMPLAN Multipliers\[YK CA 2013 Tax on Production and Imports Multipliers.xls]Tax on Production and Imports M'!$F$525</v>
      </c>
      <c r="IZ41" s="0" t="str">
        <f aca="false">"="&amp;IZ$10&amp;IZ25</f>
        <v>='P:\396 AAHPA\11539601 State Port &amp; Harbor Benefits\IMPLAN Multipliers\[YK CA 2013 Employment Multipliers.xls]Employment Multipliers'!$H$525</v>
      </c>
      <c r="JA41" s="0" t="str">
        <f aca="false">"="&amp;JA$10&amp;JA25</f>
        <v>='P:\396 AAHPA\11539601 State Port &amp; Harbor Benefits\IMPLAN Multipliers\[YK CA 2013 Total Value Added Multipliers.xls]Total Value Added Multipliers'!$H$525</v>
      </c>
      <c r="JB41" s="0" t="str">
        <f aca="false">"="&amp;JB$10&amp;JB25</f>
        <v>='P:\396 AAHPA\11539601 State Port &amp; Harbor Benefits\IMPLAN Multipliers\[YK CA 2013 Labor Income Multipliers.xls]Labor Income Multipliers'!$H$525</v>
      </c>
      <c r="JC41" s="0" t="str">
        <f aca="false">"="&amp;JC$10&amp;JC25</f>
        <v>='P:\396 AAHPA\11539601 State Port &amp; Harbor Benefits\IMPLAN Multipliers\[YK CA 2013 Tax on Production and Imports Multipliers.xls]Tax on Production and Imports M'!$H$525</v>
      </c>
    </row>
    <row r="42" customFormat="false" ht="12.75" hidden="true" customHeight="false" outlineLevel="0" collapsed="false">
      <c r="A42" s="352" t="s">
        <v>615</v>
      </c>
      <c r="C42" s="0" t="str">
        <f aca="false">"="&amp;C$10&amp;C26</f>
        <v>='P:\396 AAHPA\11539601 State Port &amp; Harbor Benefits\IMPLAN Multipliers\[AEB 2013 Output Multipliers.xls]Output Multipliers'!$F$528</v>
      </c>
      <c r="D42" s="0" t="str">
        <f aca="false">"="&amp;D$10&amp;D26</f>
        <v>='P:\396 AAHPA\11539601 State Port &amp; Harbor Benefits\IMPLAN Multipliers\[AEB 2013 Employment Multipliers.xls]Employment Multipliers'!$F$528</v>
      </c>
      <c r="E42" s="0" t="str">
        <f aca="false">"="&amp;E$10&amp;E26</f>
        <v>='P:\396 AAHPA\11539601 State Port &amp; Harbor Benefits\IMPLAN Multipliers\[AEB 2013 Total Value Added Multipliers.xls]Total Value Added Multipliers'!$F$528</v>
      </c>
      <c r="F42" s="0" t="str">
        <f aca="false">"="&amp;F$10&amp;F26</f>
        <v>='P:\396 AAHPA\11539601 State Port &amp; Harbor Benefits\IMPLAN Multipliers\[AEB 2013 Labor Income Multipliers.xls]Labor Income Multipliers'!$F$528</v>
      </c>
      <c r="G42" s="0" t="str">
        <f aca="false">"="&amp;G$10&amp;G26</f>
        <v>='P:\396 AAHPA\11539601 State Port &amp; Harbor Benefits\IMPLAN Multipliers\[AEB 2013 Tax on Production and Imports Multipliers.xls]Tax on Production and Imports M'!$F$528</v>
      </c>
      <c r="H42" s="0" t="str">
        <f aca="false">"="&amp;H$10&amp;H26</f>
        <v>='P:\396 AAHPA\11539601 State Port &amp; Harbor Benefits\IMPLAN Multipliers\[AEB 2013 Employment Multipliers.xls]Employment Multipliers'!$H$528</v>
      </c>
      <c r="I42" s="0" t="str">
        <f aca="false">"="&amp;I$10&amp;I26</f>
        <v>='P:\396 AAHPA\11539601 State Port &amp; Harbor Benefits\IMPLAN Multipliers\[AEB 2013 Total Value Added Multipliers.xls]Total Value Added Multipliers'!$H$528</v>
      </c>
      <c r="J42" s="0" t="str">
        <f aca="false">"="&amp;J$10&amp;J26</f>
        <v>='P:\396 AAHPA\11539601 State Port &amp; Harbor Benefits\IMPLAN Multipliers\[AEB 2013 Labor Income Multipliers.xls]Labor Income Multipliers'!$H$528</v>
      </c>
      <c r="K42" s="0" t="str">
        <f aca="false">"="&amp;K$10&amp;K26</f>
        <v>='P:\396 AAHPA\11539601 State Port &amp; Harbor Benefits\IMPLAN Multipliers\[AEB 2013 Tax on Production and Imports Multipliers.xls]Tax on Production and Imports M'!$H$528</v>
      </c>
      <c r="L42" s="0" t="str">
        <f aca="false">"="&amp;L$10&amp;L26</f>
        <v>='P:\396 AAHPA\11539601 State Port &amp; Harbor Benefits\IMPLAN Multipliers\[AWCA 2013 Output Multipliers.xls]Output Multipliers'!$F$528</v>
      </c>
      <c r="M42" s="0" t="str">
        <f aca="false">"="&amp;M$10&amp;M26</f>
        <v>='P:\396 AAHPA\11539601 State Port &amp; Harbor Benefits\IMPLAN Multipliers\[AWCA 2013 Employment Multipliers.xls]Employment Multipliers'!$F$528</v>
      </c>
      <c r="N42" s="0" t="str">
        <f aca="false">"="&amp;N$10&amp;N26</f>
        <v>='P:\396 AAHPA\11539601 State Port &amp; Harbor Benefits\IMPLAN Multipliers\[AWCA 2013 Total Value Added Multipliers.xls]Total Value Added Multipliers'!$F$528</v>
      </c>
      <c r="O42" s="0" t="str">
        <f aca="false">"="&amp;O$10&amp;O26</f>
        <v>='P:\396 AAHPA\11539601 State Port &amp; Harbor Benefits\IMPLAN Multipliers\[AWCA 2013 Labor Income Multipliers.xls]Labor Income Multipliers'!$F$528</v>
      </c>
      <c r="P42" s="0" t="str">
        <f aca="false">"="&amp;P$10&amp;P26</f>
        <v>='P:\396 AAHPA\11539601 State Port &amp; Harbor Benefits\IMPLAN Multipliers\[AWCA 2013 Tax on Production and Imports Multipliers.xls]Tax on Production and Imports M'!$F$528</v>
      </c>
      <c r="Q42" s="0" t="str">
        <f aca="false">"="&amp;Q$10&amp;Q26</f>
        <v>='P:\396 AAHPA\11539601 State Port &amp; Harbor Benefits\IMPLAN Multipliers\[AWCA 2013 Employment Multipliers.xls]Employment Multipliers'!$H$528</v>
      </c>
      <c r="R42" s="0" t="str">
        <f aca="false">"="&amp;R$10&amp;R26</f>
        <v>='P:\396 AAHPA\11539601 State Port &amp; Harbor Benefits\IMPLAN Multipliers\[AWCA 2013 Total Value Added Multipliers.xls]Total Value Added Multipliers'!$H$528</v>
      </c>
      <c r="S42" s="0" t="str">
        <f aca="false">"="&amp;S$10&amp;S26</f>
        <v>='P:\396 AAHPA\11539601 State Port &amp; Harbor Benefits\IMPLAN Multipliers\[AWCA 2013 Labor Income Multipliers.xls]Labor Income Multipliers'!$H$528</v>
      </c>
      <c r="T42" s="0" t="str">
        <f aca="false">"="&amp;T$10&amp;T26</f>
        <v>='P:\396 AAHPA\11539601 State Port &amp; Harbor Benefits\IMPLAN Multipliers\[AWCA 2013 Tax on Production and Imports Multipliers.xls]Tax on Production and Imports M'!$H$528</v>
      </c>
      <c r="U42" s="0" t="str">
        <f aca="false">"="&amp;U$10&amp;U26</f>
        <v>='P:\396 AAHPA\11539601 State Port &amp; Harbor Benefits\IMPLAN Multipliers\[MOA 2013 Output Multipliers.xls]Output Multipliers'!$F$528</v>
      </c>
      <c r="V42" s="0" t="str">
        <f aca="false">"="&amp;V$10&amp;V26</f>
        <v>='P:\396 AAHPA\11539601 State Port &amp; Harbor Benefits\IMPLAN Multipliers\[MOA 2013 Employment Multipliers.xls]Employment Multipliers'!$F$528</v>
      </c>
      <c r="W42" s="0" t="str">
        <f aca="false">"="&amp;W$10&amp;W26</f>
        <v>='P:\396 AAHPA\11539601 State Port &amp; Harbor Benefits\IMPLAN Multipliers\[MOA 2013 Total Value Added Multipliers.xls]Total Value Added Multipliers'!$F$528</v>
      </c>
      <c r="X42" s="0" t="str">
        <f aca="false">"="&amp;X$10&amp;X26</f>
        <v>='P:\396 AAHPA\11539601 State Port &amp; Harbor Benefits\IMPLAN Multipliers\[MOA 2013 Labor Income Multipliers.xls]Labor Income Multipliers'!$F$528</v>
      </c>
      <c r="Y42" s="0" t="str">
        <f aca="false">"="&amp;Y$10&amp;Y26</f>
        <v>='P:\396 AAHPA\11539601 State Port &amp; Harbor Benefits\IMPLAN Multipliers\[MOA 2013 Tax on Production and Imports Multipliers.xls]Tax on Production and Imports M'!$F$528</v>
      </c>
      <c r="Z42" s="0" t="str">
        <f aca="false">"="&amp;Z$10&amp;Z26</f>
        <v>='P:\396 AAHPA\11539601 State Port &amp; Harbor Benefits\IMPLAN Multipliers\[MOA 2013 Employment Multipliers.xls]Employment Multipliers'!$H$528</v>
      </c>
      <c r="AA42" s="0" t="str">
        <f aca="false">"="&amp;AA$10&amp;AA26</f>
        <v>='P:\396 AAHPA\11539601 State Port &amp; Harbor Benefits\IMPLAN Multipliers\[MOA 2013 Total Value Added Multipliers.xls]Total Value Added Multipliers'!$H$528</v>
      </c>
      <c r="AB42" s="0" t="str">
        <f aca="false">"="&amp;AB$10&amp;AB26</f>
        <v>='P:\396 AAHPA\11539601 State Port &amp; Harbor Benefits\IMPLAN Multipliers\[MOA 2013 Labor Income Multipliers.xls]Labor Income Multipliers'!$H$528</v>
      </c>
      <c r="AC42" s="0" t="str">
        <f aca="false">"="&amp;AC$10&amp;AC26</f>
        <v>='P:\396 AAHPA\11539601 State Port &amp; Harbor Benefits\IMPLAN Multipliers\[MOA 2013 Tax on Production and Imports Multipliers.xls]Tax on Production and Imports M'!$H$528</v>
      </c>
      <c r="AD42" s="0" t="str">
        <f aca="false">"="&amp;AD$10&amp;AD26</f>
        <v>='P:\396 AAHPA\11539601 State Port &amp; Harbor Benefits\IMPLAN Multipliers\[Bethel 2013 Output Multipliers.xls]Output Multipliers'!$F$528</v>
      </c>
      <c r="AE42" s="0" t="str">
        <f aca="false">"="&amp;AE$10&amp;AE26</f>
        <v>='P:\396 AAHPA\11539601 State Port &amp; Harbor Benefits\IMPLAN Multipliers\[Bethel 2013 Employment Multipliers.xls]Employment Multipliers'!$F$528</v>
      </c>
      <c r="AF42" s="0" t="str">
        <f aca="false">"="&amp;AF$10&amp;AF26</f>
        <v>='P:\396 AAHPA\11539601 State Port &amp; Harbor Benefits\IMPLAN Multipliers\[Bethel 2013 Total Value Added Multipliers.xls]Total Value Added Multipliers'!$F$528</v>
      </c>
      <c r="AG42" s="0" t="str">
        <f aca="false">"="&amp;AG$10&amp;AG26</f>
        <v>='P:\396 AAHPA\11539601 State Port &amp; Harbor Benefits\IMPLAN Multipliers\[Bethel 2013 Labor Income Multipliers.xls]Labor Income Multipliers'!$F$528</v>
      </c>
      <c r="AH42" s="0" t="str">
        <f aca="false">"="&amp;AH$10&amp;AH26</f>
        <v>='P:\396 AAHPA\11539601 State Port &amp; Harbor Benefits\IMPLAN Multipliers\[Bethel 2013 Tax on Production and Imports Multipliers.xls]Tax on Production and Imports M'!$F$528</v>
      </c>
      <c r="AI42" s="0" t="str">
        <f aca="false">"="&amp;AI$10&amp;AI26</f>
        <v>='P:\396 AAHPA\11539601 State Port &amp; Harbor Benefits\IMPLAN Multipliers\[Bethel 2013 Employment Multipliers.xls]Employment Multipliers'!$H$528</v>
      </c>
      <c r="AJ42" s="0" t="str">
        <f aca="false">"="&amp;AJ$10&amp;AJ26</f>
        <v>='P:\396 AAHPA\11539601 State Port &amp; Harbor Benefits\IMPLAN Multipliers\[Bethel 2013 Total Value Added Multipliers.xls]Total Value Added Multipliers'!$H$528</v>
      </c>
      <c r="AK42" s="0" t="str">
        <f aca="false">"="&amp;AK$10&amp;AK26</f>
        <v>='P:\396 AAHPA\11539601 State Port &amp; Harbor Benefits\IMPLAN Multipliers\[Bethel 2013 Labor Income Multipliers.xls]Labor Income Multipliers'!$H$528</v>
      </c>
      <c r="AL42" s="0" t="str">
        <f aca="false">"="&amp;AL$10&amp;AL26</f>
        <v>='P:\396 AAHPA\11539601 State Port &amp; Harbor Benefits\IMPLAN Multipliers\[Bethel 2013 Tax on Production and Imports Multipliers.xls]Tax on Production and Imports M'!$H$528</v>
      </c>
      <c r="AM42" s="0" t="str">
        <f aca="false">"="&amp;AM$10&amp;AM26</f>
        <v>='P:\396 AAHPA\11539601 State Port &amp; Harbor Benefits\IMPLAN Multipliers\[BBB 2013 Output Multipliers.xls]Output Multipliers'!$F$528</v>
      </c>
      <c r="AN42" s="0" t="str">
        <f aca="false">"="&amp;AN$10&amp;AN26</f>
        <v>='P:\396 AAHPA\11539601 State Port &amp; Harbor Benefits\IMPLAN Multipliers\[BBB 2013 Employment Multipliers.xls]Employment Multipliers'!$F$528</v>
      </c>
      <c r="AO42" s="0" t="str">
        <f aca="false">"="&amp;AO$10&amp;AO26</f>
        <v>='P:\396 AAHPA\11539601 State Port &amp; Harbor Benefits\IMPLAN Multipliers\[BBB 2013 Total Value Added Multipliers.xls]Total Value Added Multipliers'!$F$528</v>
      </c>
      <c r="AP42" s="0" t="str">
        <f aca="false">"="&amp;AP$10&amp;AP26</f>
        <v>='P:\396 AAHPA\11539601 State Port &amp; Harbor Benefits\IMPLAN Multipliers\[BBB 2013 Labor Income Multipliers.xls]Labor Income Multipliers'!$F$528</v>
      </c>
      <c r="AQ42" s="0" t="str">
        <f aca="false">"="&amp;AQ$10&amp;AQ26</f>
        <v>='P:\396 AAHPA\11539601 State Port &amp; Harbor Benefits\IMPLAN Multipliers\[BBB 2013 Tax on Production and Imports Multipliers.xls]Tax on Production and Imports M'!$F$528</v>
      </c>
      <c r="AR42" s="0" t="str">
        <f aca="false">"="&amp;AR$10&amp;AR26</f>
        <v>='P:\396 AAHPA\11539601 State Port &amp; Harbor Benefits\IMPLAN Multipliers\[BBB 2013 Employment Multipliers.xls]Employment Multipliers'!$H$528</v>
      </c>
      <c r="AS42" s="0" t="str">
        <f aca="false">"="&amp;AS$10&amp;AS26</f>
        <v>='P:\396 AAHPA\11539601 State Port &amp; Harbor Benefits\IMPLAN Multipliers\[BBB 2013 Total Value Added Multipliers.xls]Total Value Added Multipliers'!$H$528</v>
      </c>
      <c r="AT42" s="0" t="str">
        <f aca="false">"="&amp;AT$10&amp;AT26</f>
        <v>='P:\396 AAHPA\11539601 State Port &amp; Harbor Benefits\IMPLAN Multipliers\[BBB 2013 Labor Income Multipliers.xls]Labor Income Multipliers'!$H$528</v>
      </c>
      <c r="AU42" s="0" t="str">
        <f aca="false">"="&amp;AU$10&amp;AU26</f>
        <v>='P:\396 AAHPA\11539601 State Port &amp; Harbor Benefits\IMPLAN Multipliers\[BBB 2013 Tax on Production and Imports Multipliers.xls]Tax on Production and Imports M'!$H$528</v>
      </c>
      <c r="AV42" s="0" t="str">
        <f aca="false">"="&amp;AV$10&amp;AV26</f>
        <v>='P:\396 AAHPA\11539601 State Port &amp; Harbor Benefits\IMPLAN Multipliers\[Denali 2013 Output Multipliers.xls]Output Multipliers'!$F$528</v>
      </c>
      <c r="AW42" s="0" t="str">
        <f aca="false">"="&amp;AW$10&amp;AW26</f>
        <v>='P:\396 AAHPA\11539601 State Port &amp; Harbor Benefits\IMPLAN Multipliers\[Denali 2013 Employment Multipliers.xls]Employment Multipliers'!$F$528</v>
      </c>
      <c r="AX42" s="0" t="str">
        <f aca="false">"="&amp;AX$10&amp;AX26</f>
        <v>='P:\396 AAHPA\11539601 State Port &amp; Harbor Benefits\IMPLAN Multipliers\[Denali 2013 Total Value Added Multipliers.xls]Total Value Added Multipliers'!$F$528</v>
      </c>
      <c r="AY42" s="0" t="str">
        <f aca="false">"="&amp;AY$10&amp;AY26</f>
        <v>='P:\396 AAHPA\11539601 State Port &amp; Harbor Benefits\IMPLAN Multipliers\[Denali 2013 Labor Income Multipliers.xls]Labor Income Multipliers'!$F$528</v>
      </c>
      <c r="AZ42" s="0" t="str">
        <f aca="false">"="&amp;AZ$10&amp;AZ26</f>
        <v>='P:\396 AAHPA\11539601 State Port &amp; Harbor Benefits\IMPLAN Multipliers\[Denali 2013 Tax on Production and Imports Multipliers.xls]Tax on Production and Imports M'!$F$528</v>
      </c>
      <c r="BA42" s="0" t="str">
        <f aca="false">"="&amp;BA$10&amp;BA26</f>
        <v>='P:\396 AAHPA\11539601 State Port &amp; Harbor Benefits\IMPLAN Multipliers\[Denali 2013 Employment Multipliers.xls]Employment Multipliers'!$H$528</v>
      </c>
      <c r="BB42" s="0" t="str">
        <f aca="false">"="&amp;BB$10&amp;BB26</f>
        <v>='P:\396 AAHPA\11539601 State Port &amp; Harbor Benefits\IMPLAN Multipliers\[Denali 2013 Total Value Added Multipliers.xls]Total Value Added Multipliers'!$H$528</v>
      </c>
      <c r="BC42" s="0" t="str">
        <f aca="false">"="&amp;BC$10&amp;BC26</f>
        <v>='P:\396 AAHPA\11539601 State Port &amp; Harbor Benefits\IMPLAN Multipliers\[Denali 2013 Labor Income Multipliers.xls]Labor Income Multipliers'!$H$528</v>
      </c>
      <c r="BD42" s="0" t="str">
        <f aca="false">"="&amp;BD$10&amp;BD26</f>
        <v>='P:\396 AAHPA\11539601 State Port &amp; Harbor Benefits\IMPLAN Multipliers\[Denali 2013 Tax on Production and Imports Multipliers.xls]Tax on Production and Imports M'!$H$528</v>
      </c>
      <c r="BE42" s="0" t="str">
        <f aca="false">"="&amp;BE$10&amp;BE26</f>
        <v>='P:\396 AAHPA\11539601 State Port &amp; Harbor Benefits\IMPLAN Multipliers\[Dillingham 2013 Output Multipliers.xls]Output Multipliers'!$F$528</v>
      </c>
      <c r="BF42" s="0" t="str">
        <f aca="false">"="&amp;BF$10&amp;BF26</f>
        <v>='P:\396 AAHPA\11539601 State Port &amp; Harbor Benefits\IMPLAN Multipliers\[Dillingham 2013 Employment Multipliers.xls]Employment Multipliers'!$F$528</v>
      </c>
      <c r="BG42" s="0" t="str">
        <f aca="false">"="&amp;BG$10&amp;BG26</f>
        <v>='P:\396 AAHPA\11539601 State Port &amp; Harbor Benefits\IMPLAN Multipliers\[Dillingham 2013 Total Value Added Multipliers.xls]Total Value Added Multipliers'!$F$528</v>
      </c>
      <c r="BH42" s="0" t="str">
        <f aca="false">"="&amp;BH$10&amp;BH26</f>
        <v>='P:\396 AAHPA\11539601 State Port &amp; Harbor Benefits\IMPLAN Multipliers\[Dillingham 2013 Labor Income Multipliers.xls]Labor Income Multipliers'!$F$528</v>
      </c>
      <c r="BI42" s="0" t="str">
        <f aca="false">"="&amp;BI$10&amp;BI26</f>
        <v>='P:\396 AAHPA\11539601 State Port &amp; Harbor Benefits\IMPLAN Multipliers\[Dillingham 2013 Tax on Production and Imports Multipliers.xls]Tax on Production and Imports M'!$F$528</v>
      </c>
      <c r="BJ42" s="0" t="str">
        <f aca="false">"="&amp;BJ$10&amp;BJ26</f>
        <v>='P:\396 AAHPA\11539601 State Port &amp; Harbor Benefits\IMPLAN Multipliers\[Dillingham 2013 Employment Multipliers.xls]Employment Multipliers'!$H$528</v>
      </c>
      <c r="BK42" s="0" t="str">
        <f aca="false">"="&amp;BK$10&amp;BK26</f>
        <v>='P:\396 AAHPA\11539601 State Port &amp; Harbor Benefits\IMPLAN Multipliers\[Dillingham 2013 Total Value Added Multipliers.xls]Total Value Added Multipliers'!$H$528</v>
      </c>
      <c r="BL42" s="0" t="str">
        <f aca="false">"="&amp;BL$10&amp;BL26</f>
        <v>='P:\396 AAHPA\11539601 State Port &amp; Harbor Benefits\IMPLAN Multipliers\[Dillingham 2013 Labor Income Multipliers.xls]Labor Income Multipliers'!$H$528</v>
      </c>
      <c r="BM42" s="0" t="str">
        <f aca="false">"="&amp;BM$10&amp;BM26</f>
        <v>='P:\396 AAHPA\11539601 State Port &amp; Harbor Benefits\IMPLAN Multipliers\[Dillingham 2013 Tax on Production and Imports Multipliers.xls]Tax on Production and Imports M'!$H$528</v>
      </c>
      <c r="BN42" s="0" t="str">
        <f aca="false">"="&amp;BN$10&amp;BN26</f>
        <v>='P:\396 AAHPA\11539601 State Port &amp; Harbor Benefits\IMPLAN Multipliers\[FNSB 2013 Output Multipliers.xls]Output Multipliers'!$F$528</v>
      </c>
      <c r="BO42" s="0" t="str">
        <f aca="false">"="&amp;BO$10&amp;BO26</f>
        <v>='P:\396 AAHPA\11539601 State Port &amp; Harbor Benefits\IMPLAN Multipliers\[FNSB 2013 Employment Multipliers.xls]Employment Multipliers'!$F$528</v>
      </c>
      <c r="BP42" s="0" t="str">
        <f aca="false">"="&amp;BP$10&amp;BP26</f>
        <v>='P:\396 AAHPA\11539601 State Port &amp; Harbor Benefits\IMPLAN Multipliers\[FNSB 2013 Total Value Added Multipliers.xls]Total Value Added Multipliers'!$F$528</v>
      </c>
      <c r="BQ42" s="0" t="str">
        <f aca="false">"="&amp;BQ$10&amp;BQ26</f>
        <v>='P:\396 AAHPA\11539601 State Port &amp; Harbor Benefits\IMPLAN Multipliers\[FNSB 2013 Labor Income Multipliers.xls]Labor Income Multipliers'!$F$528</v>
      </c>
      <c r="BR42" s="0" t="str">
        <f aca="false">"="&amp;BR$10&amp;BR26</f>
        <v>='P:\396 AAHPA\11539601 State Port &amp; Harbor Benefits\IMPLAN Multipliers\[FNSB 2013 Tax on Production and Imports Multipliers.xls]Tax on Production and Imports M'!$F$528</v>
      </c>
      <c r="BS42" s="0" t="str">
        <f aca="false">"="&amp;BS$10&amp;BS26</f>
        <v>='P:\396 AAHPA\11539601 State Port &amp; Harbor Benefits\IMPLAN Multipliers\[FNSB 2013 Employment Multipliers.xls]Employment Multipliers'!$H$528</v>
      </c>
      <c r="BT42" s="0" t="str">
        <f aca="false">"="&amp;BT$10&amp;BT26</f>
        <v>='P:\396 AAHPA\11539601 State Port &amp; Harbor Benefits\IMPLAN Multipliers\[FNSB 2013 Total Value Added Multipliers.xls]Total Value Added Multipliers'!$H$528</v>
      </c>
      <c r="BU42" s="0" t="str">
        <f aca="false">"="&amp;BU$10&amp;BU26</f>
        <v>='P:\396 AAHPA\11539601 State Port &amp; Harbor Benefits\IMPLAN Multipliers\[FNSB 2013 Labor Income Multipliers.xls]Labor Income Multipliers'!$H$528</v>
      </c>
      <c r="BV42" s="0" t="str">
        <f aca="false">"="&amp;BV$10&amp;BV26</f>
        <v>='P:\396 AAHPA\11539601 State Port &amp; Harbor Benefits\IMPLAN Multipliers\[FNSB 2013 Tax on Production and Imports Multipliers.xls]Tax on Production and Imports M'!$H$528</v>
      </c>
      <c r="BW42" s="0" t="str">
        <f aca="false">"="&amp;BW$10&amp;BW26</f>
        <v>='P:\396 AAHPA\11539601 State Port &amp; Harbor Benefits\IMPLAN Multipliers\[Haines 2013 Output Multipliers.xls]Output Multipliers'!$F$528</v>
      </c>
      <c r="BX42" s="0" t="str">
        <f aca="false">"="&amp;BX$10&amp;BX26</f>
        <v>='P:\396 AAHPA\11539601 State Port &amp; Harbor Benefits\IMPLAN Multipliers\[Haines 2013 Employment Multipliers.xls]Employment Multipliers'!$F$528</v>
      </c>
      <c r="BY42" s="0" t="str">
        <f aca="false">"="&amp;BY$10&amp;BY26</f>
        <v>='P:\396 AAHPA\11539601 State Port &amp; Harbor Benefits\IMPLAN Multipliers\[Haines 2013 Total Value Added Multipliers.xls]Total Value Added Multipliers'!$F$528</v>
      </c>
      <c r="BZ42" s="0" t="str">
        <f aca="false">"="&amp;BZ$10&amp;BZ26</f>
        <v>='P:\396 AAHPA\11539601 State Port &amp; Harbor Benefits\IMPLAN Multipliers\[Haines 2013 Labor Income Multipliers.xls]Labor Income Multipliers'!$F$528</v>
      </c>
      <c r="CA42" s="0" t="str">
        <f aca="false">"="&amp;CA$10&amp;CA26</f>
        <v>='P:\396 AAHPA\11539601 State Port &amp; Harbor Benefits\IMPLAN Multipliers\[Haines 2013 Tax on Production and Imports Multipliers.xls]Tax on Production and Imports M'!$F$528</v>
      </c>
      <c r="CB42" s="0" t="str">
        <f aca="false">"="&amp;CB$10&amp;CB26</f>
        <v>='P:\396 AAHPA\11539601 State Port &amp; Harbor Benefits\IMPLAN Multipliers\[Haines 2013 Employment Multipliers.xls]Employment Multipliers'!$H$528</v>
      </c>
      <c r="CC42" s="0" t="str">
        <f aca="false">"="&amp;CC$10&amp;CC26</f>
        <v>='P:\396 AAHPA\11539601 State Port &amp; Harbor Benefits\IMPLAN Multipliers\[Haines 2013 Total Value Added Multipliers.xls]Total Value Added Multipliers'!$H$528</v>
      </c>
      <c r="CD42" s="0" t="str">
        <f aca="false">"="&amp;CD$10&amp;CD26</f>
        <v>='P:\396 AAHPA\11539601 State Port &amp; Harbor Benefits\IMPLAN Multipliers\[Haines 2013 Labor Income Multipliers.xls]Labor Income Multipliers'!$H$528</v>
      </c>
      <c r="CE42" s="0" t="str">
        <f aca="false">"="&amp;CE$10&amp;CE26</f>
        <v>='P:\396 AAHPA\11539601 State Port &amp; Harbor Benefits\IMPLAN Multipliers\[Haines 2013 Tax on Production and Imports Multipliers.xls]Tax on Production and Imports M'!$H$528</v>
      </c>
      <c r="CF42" s="0" t="str">
        <f aca="false">"="&amp;CF$10&amp;CF26</f>
        <v>='P:\396 AAHPA\11539601 State Port &amp; Harbor Benefits\IMPLAN Multipliers\[Hoonah Angoon 2013 Output Multipliers.xls]Output Multipliers'!$F$528</v>
      </c>
      <c r="CG42" s="0" t="str">
        <f aca="false">"="&amp;CG$10&amp;CG26</f>
        <v>='P:\396 AAHPA\11539601 State Port &amp; Harbor Benefits\IMPLAN Multipliers\[Hoonah Angoon 2013 Employment Multipliers.xls]Employment Multipliers'!$F$528</v>
      </c>
      <c r="CH42" s="0" t="str">
        <f aca="false">"="&amp;CH$10&amp;CH26</f>
        <v>='P:\396 AAHPA\11539601 State Port &amp; Harbor Benefits\IMPLAN Multipliers\[Hoonah Angoon 2013 Total Value Added Multipliers.xls]Total Value Added Multipliers'!$F$528</v>
      </c>
      <c r="CI42" s="0" t="str">
        <f aca="false">"="&amp;CI$10&amp;CI26</f>
        <v>='P:\396 AAHPA\11539601 State Port &amp; Harbor Benefits\IMPLAN Multipliers\[Hoonah Angoon 2013 Labor Income Multipliers.xls]Labor Income Multipliers'!$F$528</v>
      </c>
      <c r="CJ42" s="0" t="str">
        <f aca="false">"="&amp;CJ$10&amp;CJ26</f>
        <v>='P:\396 AAHPA\11539601 State Port &amp; Harbor Benefits\IMPLAN Multipliers\[Hoonah Angoon 2013 Tax on Production and Imports Multipliers.xls]Tax on Production and Imports M'!$F$528</v>
      </c>
      <c r="CK42" s="0" t="str">
        <f aca="false">"="&amp;CK$10&amp;CK26</f>
        <v>='P:\396 AAHPA\11539601 State Port &amp; Harbor Benefits\IMPLAN Multipliers\[Hoonah Angoon 2013 Employment Multipliers.xls]Employment Multipliers'!$H$528</v>
      </c>
      <c r="CL42" s="0" t="str">
        <f aca="false">"="&amp;CL$10&amp;CL26</f>
        <v>='P:\396 AAHPA\11539601 State Port &amp; Harbor Benefits\IMPLAN Multipliers\[Hoonah Angoon 2013 Total Value Added Multipliers.xls]Total Value Added Multipliers'!$H$528</v>
      </c>
      <c r="CM42" s="0" t="str">
        <f aca="false">"="&amp;CM$10&amp;CM26</f>
        <v>='P:\396 AAHPA\11539601 State Port &amp; Harbor Benefits\IMPLAN Multipliers\[Hoonah Angoon 2013 Labor Income Multipliers.xls]Labor Income Multipliers'!$H$528</v>
      </c>
      <c r="CN42" s="0" t="str">
        <f aca="false">"="&amp;CN$10&amp;CN26</f>
        <v>='P:\396 AAHPA\11539601 State Port &amp; Harbor Benefits\IMPLAN Multipliers\[Hoonah Angoon 2013 Tax on Production and Imports Multipliers.xls]Tax on Production and Imports M'!$H$528</v>
      </c>
      <c r="CO42" s="0" t="str">
        <f aca="false">"="&amp;CO$10&amp;CO26</f>
        <v>='P:\396 AAHPA\11539601 State Port &amp; Harbor Benefits\IMPLAN Multipliers\[Juneau 2013 Output Multipliers.xls]Output Multipliers'!$F$528</v>
      </c>
      <c r="CP42" s="0" t="str">
        <f aca="false">"="&amp;CP$10&amp;CP26</f>
        <v>='P:\396 AAHPA\11539601 State Port &amp; Harbor Benefits\IMPLAN Multipliers\[Juneau 2013 Employment Multipliers.xls]Employment Multipliers'!$F$528</v>
      </c>
      <c r="CQ42" s="0" t="str">
        <f aca="false">"="&amp;CQ$10&amp;CQ26</f>
        <v>='P:\396 AAHPA\11539601 State Port &amp; Harbor Benefits\IMPLAN Multipliers\[Juneau 2013 Total Value Added Multipliers.xls]Total Value Added Multipliers'!$F$528</v>
      </c>
      <c r="CR42" s="0" t="str">
        <f aca="false">"="&amp;CR$10&amp;CR26</f>
        <v>='P:\396 AAHPA\11539601 State Port &amp; Harbor Benefits\IMPLAN Multipliers\[Juneau 2013 Labor Income Multipliers.xls]Labor Income Multipliers'!$F$528</v>
      </c>
      <c r="CS42" s="0" t="str">
        <f aca="false">"="&amp;CS$10&amp;CS26</f>
        <v>='P:\396 AAHPA\11539601 State Port &amp; Harbor Benefits\IMPLAN Multipliers\[Juneau 2013 Tax on Production and Imports Multipliers.xls]Tax on Production and Imports M'!$F$528</v>
      </c>
      <c r="CT42" s="0" t="str">
        <f aca="false">"="&amp;CT$10&amp;CT26</f>
        <v>='P:\396 AAHPA\11539601 State Port &amp; Harbor Benefits\IMPLAN Multipliers\[Juneau 2013 Employment Multipliers.xls]Employment Multipliers'!$H$528</v>
      </c>
      <c r="CU42" s="0" t="str">
        <f aca="false">"="&amp;CU$10&amp;CU26</f>
        <v>='P:\396 AAHPA\11539601 State Port &amp; Harbor Benefits\IMPLAN Multipliers\[Juneau 2013 Total Value Added Multipliers.xls]Total Value Added Multipliers'!$H$528</v>
      </c>
      <c r="CV42" s="0" t="str">
        <f aca="false">"="&amp;CV$10&amp;CV26</f>
        <v>='P:\396 AAHPA\11539601 State Port &amp; Harbor Benefits\IMPLAN Multipliers\[Juneau 2013 Labor Income Multipliers.xls]Labor Income Multipliers'!$H$528</v>
      </c>
      <c r="CW42" s="0" t="str">
        <f aca="false">"="&amp;CW$10&amp;CW26</f>
        <v>='P:\396 AAHPA\11539601 State Port &amp; Harbor Benefits\IMPLAN Multipliers\[Juneau 2013 Tax on Production and Imports Multipliers.xls]Tax on Production and Imports M'!$H$528</v>
      </c>
      <c r="CX42" s="0" t="str">
        <f aca="false">"="&amp;CX$10&amp;CX26</f>
        <v>='P:\396 AAHPA\11539601 State Port &amp; Harbor Benefits\IMPLAN Multipliers\[KPB 2013 Output Multipliers.xls]Output Multipliers'!$F$528</v>
      </c>
      <c r="CY42" s="0" t="str">
        <f aca="false">"="&amp;CY$10&amp;CY26</f>
        <v>='P:\396 AAHPA\11539601 State Port &amp; Harbor Benefits\IMPLAN Multipliers\[KPB 2013 Employment Multipliers.xls]Employment Multipliers'!$F$528</v>
      </c>
      <c r="CZ42" s="0" t="str">
        <f aca="false">"="&amp;CZ$10&amp;CZ26</f>
        <v>='P:\396 AAHPA\11539601 State Port &amp; Harbor Benefits\IMPLAN Multipliers\[KPB 2013 Total Value Added Multipliers.xls]Total Value Added Multipliers'!$F$528</v>
      </c>
      <c r="DA42" s="0" t="str">
        <f aca="false">"="&amp;DA$10&amp;DA26</f>
        <v>='P:\396 AAHPA\11539601 State Port &amp; Harbor Benefits\IMPLAN Multipliers\[KPB 2013 Labor Income Multipliers.xls]Labor Income Multipliers'!$F$528</v>
      </c>
      <c r="DB42" s="0" t="str">
        <f aca="false">"="&amp;DB$10&amp;DB26</f>
        <v>='P:\396 AAHPA\11539601 State Port &amp; Harbor Benefits\IMPLAN Multipliers\[KPB 2013 Tax on Production and Imports Multipliers.xls]Tax on Production and Imports M'!$F$528</v>
      </c>
      <c r="DC42" s="0" t="str">
        <f aca="false">"="&amp;DC$10&amp;DC26</f>
        <v>='P:\396 AAHPA\11539601 State Port &amp; Harbor Benefits\IMPLAN Multipliers\[KPB 2013 Employment Multipliers.xls]Employment Multipliers'!$H$528</v>
      </c>
      <c r="DD42" s="0" t="str">
        <f aca="false">"="&amp;DD$10&amp;DD26</f>
        <v>='P:\396 AAHPA\11539601 State Port &amp; Harbor Benefits\IMPLAN Multipliers\[KPB 2013 Total Value Added Multipliers.xls]Total Value Added Multipliers'!$H$528</v>
      </c>
      <c r="DE42" s="0" t="str">
        <f aca="false">"="&amp;DE$10&amp;DE26</f>
        <v>='P:\396 AAHPA\11539601 State Port &amp; Harbor Benefits\IMPLAN Multipliers\[KPB 2013 Labor Income Multipliers.xls]Labor Income Multipliers'!$H$528</v>
      </c>
      <c r="DF42" s="0" t="str">
        <f aca="false">"="&amp;DF$10&amp;DF26</f>
        <v>='P:\396 AAHPA\11539601 State Port &amp; Harbor Benefits\IMPLAN Multipliers\[KPB 2013 Tax on Production and Imports Multipliers.xls]Tax on Production and Imports M'!$H$528</v>
      </c>
      <c r="DG42" s="0" t="str">
        <f aca="false">"="&amp;DG$10&amp;DG26</f>
        <v>='P:\396 AAHPA\11539601 State Port &amp; Harbor Benefits\IMPLAN Multipliers\[Ketchikan 2013 Output Multipliers.xls]Output Multipliers'!$F$528</v>
      </c>
      <c r="DH42" s="0" t="str">
        <f aca="false">"="&amp;DH$10&amp;DH26</f>
        <v>='P:\396 AAHPA\11539601 State Port &amp; Harbor Benefits\IMPLAN Multipliers\[Ketchikan 2013 Employment Multipliers.xls]Employment Multipliers'!$F$528</v>
      </c>
      <c r="DI42" s="0" t="str">
        <f aca="false">"="&amp;DI$10&amp;DI26</f>
        <v>='P:\396 AAHPA\11539601 State Port &amp; Harbor Benefits\IMPLAN Multipliers\[Ketchikan 2013 Total Value Added Multipliers.xls]Total Value Added Multipliers'!$F$528</v>
      </c>
      <c r="DJ42" s="0" t="str">
        <f aca="false">"="&amp;DJ$10&amp;DJ26</f>
        <v>='P:\396 AAHPA\11539601 State Port &amp; Harbor Benefits\IMPLAN Multipliers\[Ketchikan 2013 Labor Income Multipliers.xls]Labor Income Multipliers'!$F$528</v>
      </c>
      <c r="DK42" s="0" t="str">
        <f aca="false">"="&amp;DK$10&amp;DK26</f>
        <v>='P:\396 AAHPA\11539601 State Port &amp; Harbor Benefits\IMPLAN Multipliers\[Ketchikan 2013 Tax on Production and Imports Multipliers.xls]Tax on Production and Imports M'!$F$528</v>
      </c>
      <c r="DL42" s="0" t="str">
        <f aca="false">"="&amp;DL$10&amp;DL26</f>
        <v>='P:\396 AAHPA\11539601 State Port &amp; Harbor Benefits\IMPLAN Multipliers\[Ketchikan 2013 Employment Multipliers.xls]Employment Multipliers'!$H$528</v>
      </c>
      <c r="DM42" s="0" t="str">
        <f aca="false">"="&amp;DM$10&amp;DM26</f>
        <v>='P:\396 AAHPA\11539601 State Port &amp; Harbor Benefits\IMPLAN Multipliers\[Ketchikan 2013 Total Value Added Multipliers.xls]Total Value Added Multipliers'!$H$528</v>
      </c>
      <c r="DN42" s="0" t="str">
        <f aca="false">"="&amp;DN$10&amp;DN26</f>
        <v>='P:\396 AAHPA\11539601 State Port &amp; Harbor Benefits\IMPLAN Multipliers\[Ketchikan 2013 Labor Income Multipliers.xls]Labor Income Multipliers'!$H$528</v>
      </c>
      <c r="DO42" s="0" t="str">
        <f aca="false">"="&amp;DO$10&amp;DO26</f>
        <v>='P:\396 AAHPA\11539601 State Port &amp; Harbor Benefits\IMPLAN Multipliers\[Ketchikan 2013 Tax on Production and Imports Multipliers.xls]Tax on Production and Imports M'!$H$528</v>
      </c>
      <c r="DP42" s="0" t="str">
        <f aca="false">"="&amp;DP$10&amp;DP26</f>
        <v>='P:\396 AAHPA\11539601 State Port &amp; Harbor Benefits\IMPLAN Multipliers\[Kodiak 2013 Output Multipliers.xls]Output Multipliers'!$F$528</v>
      </c>
      <c r="DQ42" s="0" t="str">
        <f aca="false">"="&amp;DQ$10&amp;DQ26</f>
        <v>='P:\396 AAHPA\11539601 State Port &amp; Harbor Benefits\IMPLAN Multipliers\[Kodiak 2013 Employment Multipliers.xls]Employment Multipliers'!$F$528</v>
      </c>
      <c r="DR42" s="0" t="str">
        <f aca="false">"="&amp;DR$10&amp;DR26</f>
        <v>='P:\396 AAHPA\11539601 State Port &amp; Harbor Benefits\IMPLAN Multipliers\[Kodiak 2013 Total Value Added Multipliers.xls]Total Value Added Multipliers'!$F$528</v>
      </c>
      <c r="DS42" s="0" t="str">
        <f aca="false">"="&amp;DS$10&amp;DS26</f>
        <v>='P:\396 AAHPA\11539601 State Port &amp; Harbor Benefits\IMPLAN Multipliers\[Kodiak 2013 Labor Income Multipliers.xls]Labor Income Multipliers'!$F$528</v>
      </c>
      <c r="DT42" s="0" t="str">
        <f aca="false">"="&amp;DT$10&amp;DT26</f>
        <v>='P:\396 AAHPA\11539601 State Port &amp; Harbor Benefits\IMPLAN Multipliers\[Kodiak 2013 Tax on Production and Imports Multipliers.xls]Tax on Production and Imports M'!$F$528</v>
      </c>
      <c r="DU42" s="0" t="str">
        <f aca="false">"="&amp;DU$10&amp;DU26</f>
        <v>='P:\396 AAHPA\11539601 State Port &amp; Harbor Benefits\IMPLAN Multipliers\[Kodiak 2013 Employment Multipliers.xls]Employment Multipliers'!$H$528</v>
      </c>
      <c r="DV42" s="0" t="str">
        <f aca="false">"="&amp;DV$10&amp;DV26</f>
        <v>='P:\396 AAHPA\11539601 State Port &amp; Harbor Benefits\IMPLAN Multipliers\[Kodiak 2013 Total Value Added Multipliers.xls]Total Value Added Multipliers'!$H$528</v>
      </c>
      <c r="DW42" s="0" t="str">
        <f aca="false">"="&amp;DW$10&amp;DW26</f>
        <v>='P:\396 AAHPA\11539601 State Port &amp; Harbor Benefits\IMPLAN Multipliers\[Kodiak 2013 Labor Income Multipliers.xls]Labor Income Multipliers'!$H$528</v>
      </c>
      <c r="DX42" s="0" t="str">
        <f aca="false">"="&amp;DX$10&amp;DX26</f>
        <v>='P:\396 AAHPA\11539601 State Port &amp; Harbor Benefits\IMPLAN Multipliers\[Kodiak 2013 Tax on Production and Imports Multipliers.xls]Tax on Production and Imports M'!$H$528</v>
      </c>
      <c r="DY42" s="0" t="str">
        <f aca="false">"="&amp;DY$10&amp;DY26</f>
        <v>='P:\396 AAHPA\11539601 State Port &amp; Harbor Benefits\IMPLAN Multipliers\[Lake and Pen 2013 Output Multipliers.xls]Output Multipliers'!$F$528</v>
      </c>
      <c r="DZ42" s="0" t="str">
        <f aca="false">"="&amp;DZ$10&amp;DZ26</f>
        <v>='P:\396 AAHPA\11539601 State Port &amp; Harbor Benefits\IMPLAN Multipliers\[Lake and Pen 2013 Employment Multipliers.xls]Employment Multipliers'!$F$528</v>
      </c>
      <c r="EA42" s="0" t="str">
        <f aca="false">"="&amp;EA$10&amp;EA26</f>
        <v>='P:\396 AAHPA\11539601 State Port &amp; Harbor Benefits\IMPLAN Multipliers\[Lake and Pen 2013 Total Value Added Multipliers.xls]Total Value Added Multipliers'!$F$528</v>
      </c>
      <c r="EB42" s="0" t="str">
        <f aca="false">"="&amp;EB$10&amp;EB26</f>
        <v>='P:\396 AAHPA\11539601 State Port &amp; Harbor Benefits\IMPLAN Multipliers\[Lake and Pen 2013 Labor Income Multipliers.xls]Labor Income Multipliers'!$F$528</v>
      </c>
      <c r="EC42" s="0" t="str">
        <f aca="false">"="&amp;EC$10&amp;EC26</f>
        <v>='P:\396 AAHPA\11539601 State Port &amp; Harbor Benefits\IMPLAN Multipliers\[Lake and Pen 2013 Tax on Production and Imports Multipliers.xls]Tax on Production and Imports M'!$F$528</v>
      </c>
      <c r="ED42" s="0" t="str">
        <f aca="false">"="&amp;ED$10&amp;ED26</f>
        <v>='P:\396 AAHPA\11539601 State Port &amp; Harbor Benefits\IMPLAN Multipliers\[Lake and Pen 2013 Employment Multipliers.xls]Employment Multipliers'!$H$528</v>
      </c>
      <c r="EE42" s="0" t="str">
        <f aca="false">"="&amp;EE$10&amp;EE26</f>
        <v>='P:\396 AAHPA\11539601 State Port &amp; Harbor Benefits\IMPLAN Multipliers\[Lake and Pen 2013 Total Value Added Multipliers.xls]Total Value Added Multipliers'!$H$528</v>
      </c>
      <c r="EF42" s="0" t="str">
        <f aca="false">"="&amp;EF$10&amp;EF26</f>
        <v>='P:\396 AAHPA\11539601 State Port &amp; Harbor Benefits\IMPLAN Multipliers\[Lake and Pen 2013 Labor Income Multipliers.xls]Labor Income Multipliers'!$H$528</v>
      </c>
      <c r="EG42" s="0" t="str">
        <f aca="false">"="&amp;EG$10&amp;EG26</f>
        <v>='P:\396 AAHPA\11539601 State Port &amp; Harbor Benefits\IMPLAN Multipliers\[Lake and Pen 2013 Tax on Production and Imports Multipliers.xls]Tax on Production and Imports M'!$H$528</v>
      </c>
      <c r="EH42" s="0" t="str">
        <f aca="false">"="&amp;EH$10&amp;EH26</f>
        <v>='P:\396 AAHPA\11539601 State Port &amp; Harbor Benefits\IMPLAN Multipliers\[MSB 2013 Output Multipliers.xls]Output Multipliers'!$F$528</v>
      </c>
      <c r="EI42" s="0" t="str">
        <f aca="false">"="&amp;EI$10&amp;EI26</f>
        <v>='P:\396 AAHPA\11539601 State Port &amp; Harbor Benefits\IMPLAN Multipliers\[MSB 2013 Employment Multipliers.xls]Employment Multipliers'!$F$528</v>
      </c>
      <c r="EJ42" s="0" t="str">
        <f aca="false">"="&amp;EJ$10&amp;EJ26</f>
        <v>='P:\396 AAHPA\11539601 State Port &amp; Harbor Benefits\IMPLAN Multipliers\[MSB 2013 Total Value Added Multipliers.xls]Total Value Added Multipliers'!$F$528</v>
      </c>
      <c r="EK42" s="0" t="str">
        <f aca="false">"="&amp;EK$10&amp;EK26</f>
        <v>='P:\396 AAHPA\11539601 State Port &amp; Harbor Benefits\IMPLAN Multipliers\[MSB 2013 Labor Income Multipliers.xls]Labor Income Multipliers'!$F$528</v>
      </c>
      <c r="EL42" s="0" t="str">
        <f aca="false">"="&amp;EL$10&amp;EL26</f>
        <v>='P:\396 AAHPA\11539601 State Port &amp; Harbor Benefits\IMPLAN Multipliers\[MSB 2013 Tax on Production and Imports Multipliers.xls]Tax on Production and Imports M'!$F$528</v>
      </c>
      <c r="EM42" s="0" t="str">
        <f aca="false">"="&amp;EM$10&amp;EM26</f>
        <v>='P:\396 AAHPA\11539601 State Port &amp; Harbor Benefits\IMPLAN Multipliers\[MSB 2013 Employment Multipliers.xls]Employment Multipliers'!$H$528</v>
      </c>
      <c r="EN42" s="0" t="str">
        <f aca="false">"="&amp;EN$10&amp;EN26</f>
        <v>='P:\396 AAHPA\11539601 State Port &amp; Harbor Benefits\IMPLAN Multipliers\[MSB 2013 Total Value Added Multipliers.xls]Total Value Added Multipliers'!$H$528</v>
      </c>
      <c r="EO42" s="0" t="str">
        <f aca="false">"="&amp;EO$10&amp;EO26</f>
        <v>='P:\396 AAHPA\11539601 State Port &amp; Harbor Benefits\IMPLAN Multipliers\[MSB 2013 Labor Income Multipliers.xls]Labor Income Multipliers'!$H$528</v>
      </c>
      <c r="EP42" s="0" t="str">
        <f aca="false">"="&amp;EP$10&amp;EP26</f>
        <v>='P:\396 AAHPA\11539601 State Port &amp; Harbor Benefits\IMPLAN Multipliers\[MSB 2013 Tax on Production and Imports Multipliers.xls]Tax on Production and Imports M'!$H$528</v>
      </c>
      <c r="EQ42" s="0" t="str">
        <f aca="false">"="&amp;EQ$10&amp;EQ26</f>
        <v>='P:\396 AAHPA\11539601 State Port &amp; Harbor Benefits\IMPLAN Multipliers\[Nome 2013 Output Multipliers.xls]Output Multipliers'!$F$528</v>
      </c>
      <c r="ER42" s="0" t="str">
        <f aca="false">"="&amp;ER$10&amp;ER26</f>
        <v>='P:\396 AAHPA\11539601 State Port &amp; Harbor Benefits\IMPLAN Multipliers\[Nome 2013 Employment Multipliers.xls]Employment Multipliers'!$F$528</v>
      </c>
      <c r="ES42" s="0" t="str">
        <f aca="false">"="&amp;ES$10&amp;ES26</f>
        <v>='P:\396 AAHPA\11539601 State Port &amp; Harbor Benefits\IMPLAN Multipliers\[Nome 2013 Total Value Added Multipliers.xls]Total Value Added Multipliers'!$F$528</v>
      </c>
      <c r="ET42" s="0" t="str">
        <f aca="false">"="&amp;ET$10&amp;ET26</f>
        <v>='P:\396 AAHPA\11539601 State Port &amp; Harbor Benefits\IMPLAN Multipliers\[Nome 2013 Labor Income Multipliers.xls]Labor Income Multipliers'!$F$528</v>
      </c>
      <c r="EU42" s="0" t="str">
        <f aca="false">"="&amp;EU$10&amp;EU26</f>
        <v>='P:\396 AAHPA\11539601 State Port &amp; Harbor Benefits\IMPLAN Multipliers\[Nome 2013 Tax on Production and Imports Multipliers.xls]Tax on Production and Imports M'!$F$528</v>
      </c>
      <c r="EV42" s="0" t="str">
        <f aca="false">"="&amp;EV$10&amp;EV26</f>
        <v>='P:\396 AAHPA\11539601 State Port &amp; Harbor Benefits\IMPLAN Multipliers\[Nome 2013 Employment Multipliers.xls]Employment Multipliers'!$H$528</v>
      </c>
      <c r="EW42" s="0" t="str">
        <f aca="false">"="&amp;EW$10&amp;EW26</f>
        <v>='P:\396 AAHPA\11539601 State Port &amp; Harbor Benefits\IMPLAN Multipliers\[Nome 2013 Total Value Added Multipliers.xls]Total Value Added Multipliers'!$H$528</v>
      </c>
      <c r="EX42" s="0" t="str">
        <f aca="false">"="&amp;EX$10&amp;EX26</f>
        <v>='P:\396 AAHPA\11539601 State Port &amp; Harbor Benefits\IMPLAN Multipliers\[Nome 2013 Labor Income Multipliers.xls]Labor Income Multipliers'!$H$528</v>
      </c>
      <c r="EY42" s="0" t="str">
        <f aca="false">"="&amp;EY$10&amp;EY26</f>
        <v>='P:\396 AAHPA\11539601 State Port &amp; Harbor Benefits\IMPLAN Multipliers\[Nome 2013 Tax on Production and Imports Multipliers.xls]Tax on Production and Imports M'!$H$528</v>
      </c>
      <c r="EZ42" s="0" t="str">
        <f aca="false">"="&amp;EZ$10&amp;EZ26</f>
        <v>='P:\396 AAHPA\11539601 State Port &amp; Harbor Benefits\IMPLAN Multipliers\[NSB 2013 Output Multipliers.xls]Output Multipliers'!$F$528</v>
      </c>
      <c r="FA42" s="0" t="str">
        <f aca="false">"="&amp;FA$10&amp;FA26</f>
        <v>='P:\396 AAHPA\11539601 State Port &amp; Harbor Benefits\IMPLAN Multipliers\[NSB 2013 Employment Multipliers.xls]Employment Multipliers'!$F$528</v>
      </c>
      <c r="FB42" s="0" t="str">
        <f aca="false">"="&amp;FB$10&amp;FB26</f>
        <v>='P:\396 AAHPA\11539601 State Port &amp; Harbor Benefits\IMPLAN Multipliers\[NSB 2013 Total Value Added Multipliers.xls]Total Value Added Multipliers'!$F$528</v>
      </c>
      <c r="FC42" s="0" t="str">
        <f aca="false">"="&amp;FC$10&amp;FC26</f>
        <v>='P:\396 AAHPA\11539601 State Port &amp; Harbor Benefits\IMPLAN Multipliers\[NSB 2013 Labor Income Multipliers.xls]Labor Income Multipliers'!$F$528</v>
      </c>
      <c r="FD42" s="0" t="str">
        <f aca="false">"="&amp;FD$10&amp;FD26</f>
        <v>='P:\396 AAHPA\11539601 State Port &amp; Harbor Benefits\IMPLAN Multipliers\[NSB 2013 Tax on Production and Imports Multipliers.xls]Tax on Production and Imports M'!$F$528</v>
      </c>
      <c r="FE42" s="0" t="str">
        <f aca="false">"="&amp;FE$10&amp;FE26</f>
        <v>='P:\396 AAHPA\11539601 State Port &amp; Harbor Benefits\IMPLAN Multipliers\[NSB 2013 Employment Multipliers.xls]Employment Multipliers'!$H$528</v>
      </c>
      <c r="FF42" s="0" t="str">
        <f aca="false">"="&amp;FF$10&amp;FF26</f>
        <v>='P:\396 AAHPA\11539601 State Port &amp; Harbor Benefits\IMPLAN Multipliers\[NSB 2013 Total Value Added Multipliers.xls]Total Value Added Multipliers'!$H$528</v>
      </c>
      <c r="FG42" s="0" t="str">
        <f aca="false">"="&amp;FG$10&amp;FG26</f>
        <v>='P:\396 AAHPA\11539601 State Port &amp; Harbor Benefits\IMPLAN Multipliers\[NSB 2013 Labor Income Multipliers.xls]Labor Income Multipliers'!$H$528</v>
      </c>
      <c r="FH42" s="0" t="str">
        <f aca="false">"="&amp;FH$10&amp;FH26</f>
        <v>='P:\396 AAHPA\11539601 State Port &amp; Harbor Benefits\IMPLAN Multipliers\[NSB 2013 Tax on Production and Imports Multipliers.xls]Tax on Production and Imports M'!$H$528</v>
      </c>
      <c r="FI42" s="0" t="str">
        <f aca="false">"="&amp;FI$10&amp;FI26</f>
        <v>='P:\396 AAHPA\11539601 State Port &amp; Harbor Benefits\IMPLAN Multipliers\[NWAB 2013 Output Multipliers.xls]Output Multipliers'!$F$528</v>
      </c>
      <c r="FJ42" s="0" t="str">
        <f aca="false">"="&amp;FJ$10&amp;FJ26</f>
        <v>='P:\396 AAHPA\11539601 State Port &amp; Harbor Benefits\IMPLAN Multipliers\[NWAB 2013 Employment Multipliers.xls]Employment Multipliers'!$F$528</v>
      </c>
      <c r="FK42" s="0" t="str">
        <f aca="false">"="&amp;FK$10&amp;FK26</f>
        <v>='P:\396 AAHPA\11539601 State Port &amp; Harbor Benefits\IMPLAN Multipliers\[NWAB 2013 Total Value Added Multipliers.xls]Total Value Added Multipliers'!$F$528</v>
      </c>
      <c r="FL42" s="0" t="str">
        <f aca="false">"="&amp;FL$10&amp;FL26</f>
        <v>='P:\396 AAHPA\11539601 State Port &amp; Harbor Benefits\IMPLAN Multipliers\[NWAB 2013 Labor Income Multipliers.xls]Labor Income Multipliers'!$F$528</v>
      </c>
      <c r="FM42" s="0" t="str">
        <f aca="false">"="&amp;FM$10&amp;FM26</f>
        <v>='P:\396 AAHPA\11539601 State Port &amp; Harbor Benefits\IMPLAN Multipliers\[NWAB 2013 Tax on Production and Imports Multipliers.xls]Tax on Production and Imports M'!$F$528</v>
      </c>
      <c r="FN42" s="0" t="str">
        <f aca="false">"="&amp;FN$10&amp;FN26</f>
        <v>='P:\396 AAHPA\11539601 State Port &amp; Harbor Benefits\IMPLAN Multipliers\[NWAB 2013 Employment Multipliers.xls]Employment Multipliers'!$H$528</v>
      </c>
      <c r="FO42" s="0" t="str">
        <f aca="false">"="&amp;FO$10&amp;FO26</f>
        <v>='P:\396 AAHPA\11539601 State Port &amp; Harbor Benefits\IMPLAN Multipliers\[NWAB 2013 Total Value Added Multipliers.xls]Total Value Added Multipliers'!$H$528</v>
      </c>
      <c r="FP42" s="0" t="str">
        <f aca="false">"="&amp;FP$10&amp;FP26</f>
        <v>='P:\396 AAHPA\11539601 State Port &amp; Harbor Benefits\IMPLAN Multipliers\[NWAB 2013 Labor Income Multipliers.xls]Labor Income Multipliers'!$H$528</v>
      </c>
      <c r="FQ42" s="0" t="str">
        <f aca="false">"="&amp;FQ$10&amp;FQ26</f>
        <v>='P:\396 AAHPA\11539601 State Port &amp; Harbor Benefits\IMPLAN Multipliers\[NWAB 2013 Tax on Production and Imports Multipliers.xls]Tax on Production and Imports M'!$H$528</v>
      </c>
      <c r="FR42" s="0" t="str">
        <f aca="false">"="&amp;FR$10&amp;FR26</f>
        <v>='P:\396 AAHPA\11539601 State Port &amp; Harbor Benefits\IMPLAN Multipliers\[Petersburg 2013 Output Multipliers.xls]Output Multipliers'!$F$528</v>
      </c>
      <c r="FS42" s="0" t="str">
        <f aca="false">"="&amp;FS$10&amp;FS26</f>
        <v>='P:\396 AAHPA\11539601 State Port &amp; Harbor Benefits\IMPLAN Multipliers\[Petersburg 2013 Employment Multipliers.xls]Employment Multipliers'!$F$528</v>
      </c>
      <c r="FT42" s="0" t="str">
        <f aca="false">"="&amp;FT$10&amp;FT26</f>
        <v>='P:\396 AAHPA\11539601 State Port &amp; Harbor Benefits\IMPLAN Multipliers\[Petersburg 2013 Total Value Added Multipliers.xls]Total Value Added Multipliers'!$F$528</v>
      </c>
      <c r="FU42" s="0" t="str">
        <f aca="false">"="&amp;FU$10&amp;FU26</f>
        <v>='P:\396 AAHPA\11539601 State Port &amp; Harbor Benefits\IMPLAN Multipliers\[Petersburg 2013 Labor Income Multipliers.xls]Labor Income Multipliers'!$F$528</v>
      </c>
      <c r="FV42" s="0" t="str">
        <f aca="false">"="&amp;FV$10&amp;FV26</f>
        <v>='P:\396 AAHPA\11539601 State Port &amp; Harbor Benefits\IMPLAN Multipliers\[Petersburg 2013 Tax on Production and Imports Multipliers.xls]Tax on Production and Imports M'!$F$528</v>
      </c>
      <c r="FW42" s="0" t="str">
        <f aca="false">"="&amp;FW$10&amp;FW26</f>
        <v>='P:\396 AAHPA\11539601 State Port &amp; Harbor Benefits\IMPLAN Multipliers\[Petersburg 2013 Employment Multipliers.xls]Employment Multipliers'!$H$528</v>
      </c>
      <c r="FX42" s="0" t="str">
        <f aca="false">"="&amp;FX$10&amp;FX26</f>
        <v>='P:\396 AAHPA\11539601 State Port &amp; Harbor Benefits\IMPLAN Multipliers\[Petersburg 2013 Total Value Added Multipliers.xls]Total Value Added Multipliers'!$H$528</v>
      </c>
      <c r="FY42" s="0" t="str">
        <f aca="false">"="&amp;FY$10&amp;FY26</f>
        <v>='P:\396 AAHPA\11539601 State Port &amp; Harbor Benefits\IMPLAN Multipliers\[Petersburg 2013 Labor Income Multipliers.xls]Labor Income Multipliers'!$H$528</v>
      </c>
      <c r="FZ42" s="0" t="str">
        <f aca="false">"="&amp;FZ$10&amp;FZ26</f>
        <v>='P:\396 AAHPA\11539601 State Port &amp; Harbor Benefits\IMPLAN Multipliers\[Petersburg 2013 Tax on Production and Imports Multipliers.xls]Tax on Production and Imports M'!$H$528</v>
      </c>
      <c r="GA42" s="0" t="str">
        <f aca="false">"="&amp;GA$10&amp;GA26</f>
        <v>='P:\396 AAHPA\11539601 State Port &amp; Harbor Benefits\IMPLAN Multipliers\[POW Hyder 2013 Output Multipliers.xls]Output Multipliers'!$F$528</v>
      </c>
      <c r="GB42" s="0" t="str">
        <f aca="false">"="&amp;GB$10&amp;GB26</f>
        <v>='P:\396 AAHPA\11539601 State Port &amp; Harbor Benefits\IMPLAN Multipliers\[POW Hyder 2013 Employment Multipliers.xls]Employment Multipliers'!$F$528</v>
      </c>
      <c r="GC42" s="0" t="str">
        <f aca="false">"="&amp;GC$10&amp;GC26</f>
        <v>='P:\396 AAHPA\11539601 State Port &amp; Harbor Benefits\IMPLAN Multipliers\[POW Hyder 2013 Total Value Added Multipliers.xls]Total Value Added Multipliers'!$F$528</v>
      </c>
      <c r="GD42" s="0" t="str">
        <f aca="false">"="&amp;GD$10&amp;GD26</f>
        <v>='P:\396 AAHPA\11539601 State Port &amp; Harbor Benefits\IMPLAN Multipliers\[POW Hyder 2013 Labor Income Multipliers.xls]Labor Income Multipliers'!$F$528</v>
      </c>
      <c r="GE42" s="0" t="str">
        <f aca="false">"="&amp;GE$10&amp;GE26</f>
        <v>='P:\396 AAHPA\11539601 State Port &amp; Harbor Benefits\IMPLAN Multipliers\[POW Hyder 2013 Tax on Production and Imports Multipliers.xls]Tax on Production and Imports M'!$F$528</v>
      </c>
      <c r="GF42" s="0" t="str">
        <f aca="false">"="&amp;GF$10&amp;GF26</f>
        <v>='P:\396 AAHPA\11539601 State Port &amp; Harbor Benefits\IMPLAN Multipliers\[POW Hyder 2013 Employment Multipliers.xls]Employment Multipliers'!$H$528</v>
      </c>
      <c r="GG42" s="0" t="str">
        <f aca="false">"="&amp;GG$10&amp;GG26</f>
        <v>='P:\396 AAHPA\11539601 State Port &amp; Harbor Benefits\IMPLAN Multipliers\[POW Hyder 2013 Total Value Added Multipliers.xls]Total Value Added Multipliers'!$H$528</v>
      </c>
      <c r="GH42" s="0" t="str">
        <f aca="false">"="&amp;GH$10&amp;GH26</f>
        <v>='P:\396 AAHPA\11539601 State Port &amp; Harbor Benefits\IMPLAN Multipliers\[POW Hyder 2013 Labor Income Multipliers.xls]Labor Income Multipliers'!$H$528</v>
      </c>
      <c r="GI42" s="0" t="str">
        <f aca="false">"="&amp;GI$10&amp;GI26</f>
        <v>='P:\396 AAHPA\11539601 State Port &amp; Harbor Benefits\IMPLAN Multipliers\[POW Hyder 2013 Tax on Production and Imports Multipliers.xls]Tax on Production and Imports M'!$H$528</v>
      </c>
      <c r="GJ42" s="0" t="str">
        <f aca="false">"="&amp;GJ$10&amp;GJ26</f>
        <v>='P:\396 AAHPA\11539601 State Port &amp; Harbor Benefits\IMPLAN Multipliers\[Sitka 2013 Output Multipliers.xls]Output Multipliers'!$F$528</v>
      </c>
      <c r="GK42" s="0" t="str">
        <f aca="false">"="&amp;GK$10&amp;GK26</f>
        <v>='P:\396 AAHPA\11539601 State Port &amp; Harbor Benefits\IMPLAN Multipliers\[Sitka 2013 Employment Multipliers.xls]Employment Multipliers'!$F$528</v>
      </c>
      <c r="GL42" s="0" t="str">
        <f aca="false">"="&amp;GL$10&amp;GL26</f>
        <v>='P:\396 AAHPA\11539601 State Port &amp; Harbor Benefits\IMPLAN Multipliers\[Sitka 2013 Total Value Added Multipliers.xls]Total Value Added Multipliers'!$F$528</v>
      </c>
      <c r="GM42" s="0" t="str">
        <f aca="false">"="&amp;GM$10&amp;GM26</f>
        <v>='P:\396 AAHPA\11539601 State Port &amp; Harbor Benefits\IMPLAN Multipliers\[Sitka 2013 Labor Income Multipliers.xls]Labor Income Multipliers'!$F$528</v>
      </c>
      <c r="GN42" s="0" t="str">
        <f aca="false">"="&amp;GN$10&amp;GN26</f>
        <v>='P:\396 AAHPA\11539601 State Port &amp; Harbor Benefits\IMPLAN Multipliers\[Sitka 2013 Tax on Production and Imports Multipliers.xls]Tax on Production and Imports M'!$F$528</v>
      </c>
      <c r="GO42" s="0" t="str">
        <f aca="false">"="&amp;GO$10&amp;GO26</f>
        <v>='P:\396 AAHPA\11539601 State Port &amp; Harbor Benefits\IMPLAN Multipliers\[Sitka 2013 Employment Multipliers.xls]Employment Multipliers'!$H$528</v>
      </c>
      <c r="GP42" s="0" t="str">
        <f aca="false">"="&amp;GP$10&amp;GP26</f>
        <v>='P:\396 AAHPA\11539601 State Port &amp; Harbor Benefits\IMPLAN Multipliers\[Sitka 2013 Total Value Added Multipliers.xls]Total Value Added Multipliers'!$H$528</v>
      </c>
      <c r="GQ42" s="0" t="str">
        <f aca="false">"="&amp;GQ$10&amp;GQ26</f>
        <v>='P:\396 AAHPA\11539601 State Port &amp; Harbor Benefits\IMPLAN Multipliers\[Sitka 2013 Labor Income Multipliers.xls]Labor Income Multipliers'!$H$528</v>
      </c>
      <c r="GR42" s="0" t="str">
        <f aca="false">"="&amp;GR$10&amp;GR26</f>
        <v>='P:\396 AAHPA\11539601 State Port &amp; Harbor Benefits\IMPLAN Multipliers\[Sitka 2013 Tax on Production and Imports Multipliers.xls]Tax on Production and Imports M'!$H$528</v>
      </c>
      <c r="GS42" s="0" t="str">
        <f aca="false">"="&amp;GS$10&amp;GS26</f>
        <v>='P:\396 AAHPA\11539601 State Port &amp; Harbor Benefits\IMPLAN Multipliers\[Skagway 2013 Output Multipliers.xls]Output Multipliers'!$F$528</v>
      </c>
      <c r="GT42" s="0" t="str">
        <f aca="false">"="&amp;GT$10&amp;GT26</f>
        <v>='P:\396 AAHPA\11539601 State Port &amp; Harbor Benefits\IMPLAN Multipliers\[Skagway 2013 Employment Multipliers.xls]Employment Multipliers'!$F$528</v>
      </c>
      <c r="GU42" s="0" t="str">
        <f aca="false">"="&amp;GU$10&amp;GU26</f>
        <v>='P:\396 AAHPA\11539601 State Port &amp; Harbor Benefits\IMPLAN Multipliers\[Skagway 2013 Total Value Added Multipliers.xls]Total Value Added Multipliers'!$F$528</v>
      </c>
      <c r="GV42" s="0" t="str">
        <f aca="false">"="&amp;GV$10&amp;GV26</f>
        <v>='P:\396 AAHPA\11539601 State Port &amp; Harbor Benefits\IMPLAN Multipliers\[Skagway 2013 Labor Income Multipliers.xls]Labor Income Multipliers'!$F$528</v>
      </c>
      <c r="GW42" s="0" t="str">
        <f aca="false">"="&amp;GW$10&amp;GW26</f>
        <v>='P:\396 AAHPA\11539601 State Port &amp; Harbor Benefits\IMPLAN Multipliers\[Skagway 2013 Tax on Production and Imports Multipliers.xls]Tax on Production and Imports M'!$F$528</v>
      </c>
      <c r="GX42" s="0" t="str">
        <f aca="false">"="&amp;GX$10&amp;GX26</f>
        <v>='P:\396 AAHPA\11539601 State Port &amp; Harbor Benefits\IMPLAN Multipliers\[Skagway 2013 Employment Multipliers.xls]Employment Multipliers'!$H$528</v>
      </c>
      <c r="GY42" s="0" t="str">
        <f aca="false">"="&amp;GY$10&amp;GY26</f>
        <v>='P:\396 AAHPA\11539601 State Port &amp; Harbor Benefits\IMPLAN Multipliers\[Skagway 2013 Total Value Added Multipliers.xls]Total Value Added Multipliers'!$H$528</v>
      </c>
      <c r="GZ42" s="0" t="str">
        <f aca="false">"="&amp;GZ$10&amp;GZ26</f>
        <v>='P:\396 AAHPA\11539601 State Port &amp; Harbor Benefits\IMPLAN Multipliers\[Skagway 2013 Labor Income Multipliers.xls]Labor Income Multipliers'!$H$528</v>
      </c>
      <c r="HA42" s="0" t="str">
        <f aca="false">"="&amp;HA$10&amp;HA26</f>
        <v>='P:\396 AAHPA\11539601 State Port &amp; Harbor Benefits\IMPLAN Multipliers\[Skagway 2013 Tax on Production and Imports Multipliers.xls]Tax on Production and Imports M'!$H$528</v>
      </c>
      <c r="HB42" s="0" t="str">
        <f aca="false">"="&amp;HB$10&amp;HB26</f>
        <v>='P:\396 AAHPA\11539601 State Port &amp; Harbor Benefits\IMPLAN Multipliers\[SE Fairbanks 2013 Output Multipliers.xls]Output Multipliers'!$F$528</v>
      </c>
      <c r="HC42" s="0" t="str">
        <f aca="false">"="&amp;HC$10&amp;HC26</f>
        <v>='P:\396 AAHPA\11539601 State Port &amp; Harbor Benefits\IMPLAN Multipliers\[SE Fairbanks 2013 Employment Multipliers.xls]Employment Multipliers'!$F$528</v>
      </c>
      <c r="HD42" s="0" t="str">
        <f aca="false">"="&amp;HD$10&amp;HD26</f>
        <v>='P:\396 AAHPA\11539601 State Port &amp; Harbor Benefits\IMPLAN Multipliers\[SE Fairbanks 2013 Total Value Added Multipliers.xls]Total Value Added Multipliers'!$F$528</v>
      </c>
      <c r="HE42" s="0" t="str">
        <f aca="false">"="&amp;HE$10&amp;HE26</f>
        <v>='P:\396 AAHPA\11539601 State Port &amp; Harbor Benefits\IMPLAN Multipliers\[SE Fairbanks 2013 Labor Income Multipliers.xls]Labor Income Multipliers'!$F$528</v>
      </c>
      <c r="HF42" s="0" t="str">
        <f aca="false">"="&amp;HF$10&amp;HF26</f>
        <v>='P:\396 AAHPA\11539601 State Port &amp; Harbor Benefits\IMPLAN Multipliers\[SE Fairbanks 2013 Tax on Production and Imports Multipliers.xls]Tax on Production and Imports M'!$F$528</v>
      </c>
      <c r="HG42" s="0" t="str">
        <f aca="false">"="&amp;HG$10&amp;HG26</f>
        <v>='P:\396 AAHPA\11539601 State Port &amp; Harbor Benefits\IMPLAN Multipliers\[SE Fairbanks 2013 Employment Multipliers.xls]Employment Multipliers'!$H$528</v>
      </c>
      <c r="HH42" s="0" t="str">
        <f aca="false">"="&amp;HH$10&amp;HH26</f>
        <v>='P:\396 AAHPA\11539601 State Port &amp; Harbor Benefits\IMPLAN Multipliers\[SE Fairbanks 2013 Total Value Added Multipliers.xls]Total Value Added Multipliers'!$H$528</v>
      </c>
      <c r="HI42" s="0" t="str">
        <f aca="false">"="&amp;HI$10&amp;HI26</f>
        <v>='P:\396 AAHPA\11539601 State Port &amp; Harbor Benefits\IMPLAN Multipliers\[SE Fairbanks 2013 Labor Income Multipliers.xls]Labor Income Multipliers'!$H$528</v>
      </c>
      <c r="HJ42" s="0" t="str">
        <f aca="false">"="&amp;HJ$10&amp;HJ26</f>
        <v>='P:\396 AAHPA\11539601 State Port &amp; Harbor Benefits\IMPLAN Multipliers\[SE Fairbanks 2013 Tax on Production and Imports Multipliers.xls]Tax on Production and Imports M'!$H$528</v>
      </c>
      <c r="HK42" s="0" t="str">
        <f aca="false">"="&amp;HK$10&amp;HK26</f>
        <v>='P:\396 AAHPA\11539601 State Port &amp; Harbor Benefits\IMPLAN Multipliers\[Valdez Cordova 2013 Output Multipliers.xls]Output Multipliers'!$F$528</v>
      </c>
      <c r="HL42" s="0" t="str">
        <f aca="false">"="&amp;HL$10&amp;HL26</f>
        <v>='P:\396 AAHPA\11539601 State Port &amp; Harbor Benefits\IMPLAN Multipliers\[Valdez Cordova 2013 Employment Multipliers.xls]Employment Multipliers'!$F$528</v>
      </c>
      <c r="HM42" s="0" t="str">
        <f aca="false">"="&amp;HM$10&amp;HM26</f>
        <v>='P:\396 AAHPA\11539601 State Port &amp; Harbor Benefits\IMPLAN Multipliers\[Valdez Cordova 2013 Total Value Added Multipliers.xls]Total Value Added Multipliers'!$F$528</v>
      </c>
      <c r="HN42" s="0" t="str">
        <f aca="false">"="&amp;HN$10&amp;HN26</f>
        <v>='P:\396 AAHPA\11539601 State Port &amp; Harbor Benefits\IMPLAN Multipliers\[Valdez Cordova 2013 Labor Income Multipliers.xls]Labor Income Multipliers'!$F$528</v>
      </c>
      <c r="HO42" s="0" t="str">
        <f aca="false">"="&amp;HO$10&amp;HO26</f>
        <v>='P:\396 AAHPA\11539601 State Port &amp; Harbor Benefits\IMPLAN Multipliers\[Valdez Cordova 2013 Tax on Production and Imports Multipliers.xls]Tax on Production and Imports M'!$F$528</v>
      </c>
      <c r="HP42" s="0" t="str">
        <f aca="false">"="&amp;HP$10&amp;HP26</f>
        <v>='P:\396 AAHPA\11539601 State Port &amp; Harbor Benefits\IMPLAN Multipliers\[Valdez Cordova 2013 Employment Multipliers.xls]Employment Multipliers'!$H$528</v>
      </c>
      <c r="HQ42" s="0" t="str">
        <f aca="false">"="&amp;HQ$10&amp;HQ26</f>
        <v>='P:\396 AAHPA\11539601 State Port &amp; Harbor Benefits\IMPLAN Multipliers\[Valdez Cordova 2013 Total Value Added Multipliers.xls]Total Value Added Multipliers'!$H$528</v>
      </c>
      <c r="HR42" s="0" t="str">
        <f aca="false">"="&amp;HR$10&amp;HR26</f>
        <v>='P:\396 AAHPA\11539601 State Port &amp; Harbor Benefits\IMPLAN Multipliers\[Valdez Cordova 2013 Labor Income Multipliers.xls]Labor Income Multipliers'!$H$528</v>
      </c>
      <c r="HS42" s="0" t="str">
        <f aca="false">"="&amp;HS$10&amp;HS26</f>
        <v>='P:\396 AAHPA\11539601 State Port &amp; Harbor Benefits\IMPLAN Multipliers\[Valdez Cordova 2013 Tax on Production and Imports Multipliers.xls]Tax on Production and Imports M'!$H$528</v>
      </c>
      <c r="HT42" s="0" t="str">
        <f aca="false">"="&amp;HT$10&amp;HT26</f>
        <v>='P:\396 AAHPA\11539601 State Port &amp; Harbor Benefits\IMPLAN Multipliers\[Wade Hampton 2013 Output Multipliers.xls]Output Multipliers'!$F$528</v>
      </c>
      <c r="HU42" s="0" t="str">
        <f aca="false">"="&amp;HU$10&amp;HU26</f>
        <v>='P:\396 AAHPA\11539601 State Port &amp; Harbor Benefits\IMPLAN Multipliers\[Wade Hampton 2013 Employment Multipliers.xls]Employment Multipliers'!$F$528</v>
      </c>
      <c r="HV42" s="0" t="str">
        <f aca="false">"="&amp;HV$10&amp;HV26</f>
        <v>='P:\396 AAHPA\11539601 State Port &amp; Harbor Benefits\IMPLAN Multipliers\[Wade Hampton 2013 Total Value Added Multipliers.xls]Total Value Added Multipliers'!$F$528</v>
      </c>
      <c r="HW42" s="0" t="str">
        <f aca="false">"="&amp;HW$10&amp;HW26</f>
        <v>='P:\396 AAHPA\11539601 State Port &amp; Harbor Benefits\IMPLAN Multipliers\[Wade Hampton 2013 Labor Income Multipliers.xls]Labor Income Multipliers'!$F$528</v>
      </c>
      <c r="HX42" s="0" t="str">
        <f aca="false">"="&amp;HX$10&amp;HX26</f>
        <v>='P:\396 AAHPA\11539601 State Port &amp; Harbor Benefits\IMPLAN Multipliers\[Wade Hampton 2013 Tax on Production and Imports Multipliers.xls]Tax on Production and Imports M'!$F$528</v>
      </c>
      <c r="HY42" s="0" t="str">
        <f aca="false">"="&amp;HY$10&amp;HY26</f>
        <v>='P:\396 AAHPA\11539601 State Port &amp; Harbor Benefits\IMPLAN Multipliers\[Wade Hampton 2013 Employment Multipliers.xls]Employment Multipliers'!$H$528</v>
      </c>
      <c r="HZ42" s="0" t="str">
        <f aca="false">"="&amp;HZ$10&amp;HZ26</f>
        <v>='P:\396 AAHPA\11539601 State Port &amp; Harbor Benefits\IMPLAN Multipliers\[Wade Hampton 2013 Total Value Added Multipliers.xls]Total Value Added Multipliers'!$H$528</v>
      </c>
      <c r="IA42" s="0" t="str">
        <f aca="false">"="&amp;IA$10&amp;IA26</f>
        <v>='P:\396 AAHPA\11539601 State Port &amp; Harbor Benefits\IMPLAN Multipliers\[Wade Hampton 2013 Labor Income Multipliers.xls]Labor Income Multipliers'!$H$528</v>
      </c>
      <c r="IB42" s="0" t="str">
        <f aca="false">"="&amp;IB$10&amp;IB26</f>
        <v>='P:\396 AAHPA\11539601 State Port &amp; Harbor Benefits\IMPLAN Multipliers\[Wade Hampton 2013 Tax on Production and Imports Multipliers.xls]Tax on Production and Imports M'!$H$528</v>
      </c>
      <c r="IC42" s="0" t="str">
        <f aca="false">"="&amp;IC$10&amp;IC26</f>
        <v>='P:\396 AAHPA\11539601 State Port &amp; Harbor Benefits\IMPLAN Multipliers\[Wrangell 2013 Output Multipliers.xls]Output Multipliers'!$F$528</v>
      </c>
      <c r="ID42" s="0" t="str">
        <f aca="false">"="&amp;ID$10&amp;ID26</f>
        <v>='P:\396 AAHPA\11539601 State Port &amp; Harbor Benefits\IMPLAN Multipliers\[Wrangell 2013 Employment Multipliers.xls]Employment Multipliers'!$F$528</v>
      </c>
      <c r="IE42" s="0" t="str">
        <f aca="false">"="&amp;IE$10&amp;IE26</f>
        <v>='P:\396 AAHPA\11539601 State Port &amp; Harbor Benefits\IMPLAN Multipliers\[Wrangell 2013 Total Value Added Multipliers.xls]Total Value Added Multipliers'!$F$528</v>
      </c>
      <c r="IF42" s="0" t="str">
        <f aca="false">"="&amp;IF$10&amp;IF26</f>
        <v>='P:\396 AAHPA\11539601 State Port &amp; Harbor Benefits\IMPLAN Multipliers\[Wrangell 2013 Labor Income Multipliers.xls]Labor Income Multipliers'!$F$528</v>
      </c>
      <c r="IG42" s="0" t="str">
        <f aca="false">"="&amp;IG$10&amp;IG26</f>
        <v>='P:\396 AAHPA\11539601 State Port &amp; Harbor Benefits\IMPLAN Multipliers\[Wrangell 2013 Tax on Production and Imports Multipliers.xls]Tax on Production and Imports M'!$F$528</v>
      </c>
      <c r="IH42" s="0" t="str">
        <f aca="false">"="&amp;IH$10&amp;IH26</f>
        <v>='P:\396 AAHPA\11539601 State Port &amp; Harbor Benefits\IMPLAN Multipliers\[Wrangell 2013 Employment Multipliers.xls]Employment Multipliers'!$H$528</v>
      </c>
      <c r="II42" s="0" t="str">
        <f aca="false">"="&amp;II$10&amp;II26</f>
        <v>='P:\396 AAHPA\11539601 State Port &amp; Harbor Benefits\IMPLAN Multipliers\[Wrangell 2013 Total Value Added Multipliers.xls]Total Value Added Multipliers'!$H$528</v>
      </c>
      <c r="IJ42" s="0" t="str">
        <f aca="false">"="&amp;IJ$10&amp;IJ26</f>
        <v>='P:\396 AAHPA\11539601 State Port &amp; Harbor Benefits\IMPLAN Multipliers\[Wrangell 2013 Labor Income Multipliers.xls]Labor Income Multipliers'!$H$528</v>
      </c>
      <c r="IK42" s="0" t="str">
        <f aca="false">"="&amp;IK$10&amp;IK26</f>
        <v>='P:\396 AAHPA\11539601 State Port &amp; Harbor Benefits\IMPLAN Multipliers\[Wrangell 2013 Tax on Production and Imports Multipliers.xls]Tax on Production and Imports M'!$H$528</v>
      </c>
      <c r="IL42" s="0" t="str">
        <f aca="false">"="&amp;IL$10&amp;IL26</f>
        <v>='P:\396 AAHPA\11539601 State Port &amp; Harbor Benefits\IMPLAN Multipliers\[Yakutat 2013 Output Multipliers.xls]Output Multipliers'!$F$528</v>
      </c>
      <c r="IM42" s="0" t="str">
        <f aca="false">"="&amp;IM$10&amp;IM26</f>
        <v>='P:\396 AAHPA\11539601 State Port &amp; Harbor Benefits\IMPLAN Multipliers\[Yakutat 2013 Employment Multipliers.xls]Employment Multipliers'!$F$528</v>
      </c>
      <c r="IN42" s="0" t="str">
        <f aca="false">"="&amp;IN$10&amp;IN26</f>
        <v>='P:\396 AAHPA\11539601 State Port &amp; Harbor Benefits\IMPLAN Multipliers\[Yakutat 2013 Total Value Added Multipliers.xls]Total Value Added Multipliers'!$F$528</v>
      </c>
      <c r="IO42" s="0" t="str">
        <f aca="false">"="&amp;IO$10&amp;IO26</f>
        <v>='P:\396 AAHPA\11539601 State Port &amp; Harbor Benefits\IMPLAN Multipliers\[Yakutat 2013 Labor Income Multipliers.xls]Labor Income Multipliers'!$F$528</v>
      </c>
      <c r="IP42" s="0" t="str">
        <f aca="false">"="&amp;IP$10&amp;IP26</f>
        <v>='P:\396 AAHPA\11539601 State Port &amp; Harbor Benefits\IMPLAN Multipliers\[Yakutat 2013 Tax on Production and Imports Multipliers.xls]Tax on Production and Imports M'!$F$528</v>
      </c>
      <c r="IQ42" s="0" t="str">
        <f aca="false">"="&amp;IQ$10&amp;IQ26</f>
        <v>='P:\396 AAHPA\11539601 State Port &amp; Harbor Benefits\IMPLAN Multipliers\[Yakutat 2013 Employment Multipliers.xls]Employment Multipliers'!$H$528</v>
      </c>
      <c r="IR42" s="0" t="str">
        <f aca="false">"="&amp;IR$10&amp;IR26</f>
        <v>='P:\396 AAHPA\11539601 State Port &amp; Harbor Benefits\IMPLAN Multipliers\[Yakutat 2013 Total Value Added Multipliers.xls]Total Value Added Multipliers'!$H$528</v>
      </c>
      <c r="IS42" s="0" t="str">
        <f aca="false">"="&amp;IS$10&amp;IS26</f>
        <v>='P:\396 AAHPA\11539601 State Port &amp; Harbor Benefits\IMPLAN Multipliers\[Yakutat 2013 Labor Income Multipliers.xls]Labor Income Multipliers'!$H$528</v>
      </c>
      <c r="IT42" s="0" t="str">
        <f aca="false">"="&amp;IT$10&amp;IT26</f>
        <v>='P:\396 AAHPA\11539601 State Port &amp; Harbor Benefits\IMPLAN Multipliers\[Yakutat 2013 Tax on Production and Imports Multipliers.xls]Tax on Production and Imports M'!$H$528</v>
      </c>
      <c r="IU42" s="0" t="str">
        <f aca="false">"="&amp;IU$10&amp;IU26</f>
        <v>='P:\396 AAHPA\11539601 State Port &amp; Harbor Benefits\IMPLAN Multipliers\[YK CA 2013 Output Multipliers.xls]Output Multipliers'!$F$528</v>
      </c>
      <c r="IV42" s="0" t="str">
        <f aca="false">"="&amp;IV$10&amp;IV26</f>
        <v>='P:\396 AAHPA\11539601 State Port &amp; Harbor Benefits\IMPLAN Multipliers\[YK CA 2013 Employment Multipliers.xls]Employment Multipliers'!$F$528</v>
      </c>
      <c r="IW42" s="0" t="str">
        <f aca="false">"="&amp;IW$10&amp;IW26</f>
        <v>='P:\396 AAHPA\11539601 State Port &amp; Harbor Benefits\IMPLAN Multipliers\[YK CA 2013 Total Value Added Multipliers.xls]Total Value Added Multipliers'!$F$528</v>
      </c>
      <c r="IX42" s="0" t="str">
        <f aca="false">"="&amp;IX$10&amp;IX26</f>
        <v>='P:\396 AAHPA\11539601 State Port &amp; Harbor Benefits\IMPLAN Multipliers\[YK CA 2013 Labor Income Multipliers.xls]Labor Income Multipliers'!$F$528</v>
      </c>
      <c r="IY42" s="0" t="str">
        <f aca="false">"="&amp;IY$10&amp;IY26</f>
        <v>='P:\396 AAHPA\11539601 State Port &amp; Harbor Benefits\IMPLAN Multipliers\[YK CA 2013 Tax on Production and Imports Multipliers.xls]Tax on Production and Imports M'!$F$528</v>
      </c>
      <c r="IZ42" s="0" t="str">
        <f aca="false">"="&amp;IZ$10&amp;IZ26</f>
        <v>='P:\396 AAHPA\11539601 State Port &amp; Harbor Benefits\IMPLAN Multipliers\[YK CA 2013 Employment Multipliers.xls]Employment Multipliers'!$H$528</v>
      </c>
      <c r="JA42" s="0" t="str">
        <f aca="false">"="&amp;JA$10&amp;JA26</f>
        <v>='P:\396 AAHPA\11539601 State Port &amp; Harbor Benefits\IMPLAN Multipliers\[YK CA 2013 Total Value Added Multipliers.xls]Total Value Added Multipliers'!$H$528</v>
      </c>
      <c r="JB42" s="0" t="str">
        <f aca="false">"="&amp;JB$10&amp;JB26</f>
        <v>='P:\396 AAHPA\11539601 State Port &amp; Harbor Benefits\IMPLAN Multipliers\[YK CA 2013 Labor Income Multipliers.xls]Labor Income Multipliers'!$H$528</v>
      </c>
      <c r="JC42" s="0" t="str">
        <f aca="false">"="&amp;JC$10&amp;JC26</f>
        <v>='P:\396 AAHPA\11539601 State Port &amp; Harbor Benefits\IMPLAN Multipliers\[YK CA 2013 Tax on Production and Imports Multipliers.xls]Tax on Production and Imports M'!$H$528</v>
      </c>
    </row>
    <row r="43" customFormat="false" ht="12.75" hidden="true" customHeight="false" outlineLevel="0" collapsed="false">
      <c r="A43" s="0" t="s">
        <v>350</v>
      </c>
      <c r="C43" s="0" t="str">
        <f aca="false">"="&amp;C$10&amp;C27</f>
        <v>='P:\396 AAHPA\11539601 State Port &amp; Harbor Benefits\IMPLAN Multipliers\[AEB 2013 Output Multipliers.xls]Output Multipliers'!$F$408</v>
      </c>
      <c r="D43" s="0" t="str">
        <f aca="false">"="&amp;D$10&amp;D27</f>
        <v>='P:\396 AAHPA\11539601 State Port &amp; Harbor Benefits\IMPLAN Multipliers\[AEB 2013 Employment Multipliers.xls]Employment Multipliers'!$F$408</v>
      </c>
      <c r="E43" s="0" t="str">
        <f aca="false">"="&amp;E$10&amp;E27</f>
        <v>='P:\396 AAHPA\11539601 State Port &amp; Harbor Benefits\IMPLAN Multipliers\[AEB 2013 Total Value Added Multipliers.xls]Total Value Added Multipliers'!$F$408</v>
      </c>
      <c r="F43" s="0" t="str">
        <f aca="false">"="&amp;F$10&amp;F27</f>
        <v>='P:\396 AAHPA\11539601 State Port &amp; Harbor Benefits\IMPLAN Multipliers\[AEB 2013 Labor Income Multipliers.xls]Labor Income Multipliers'!$F$408</v>
      </c>
      <c r="G43" s="0" t="str">
        <f aca="false">"="&amp;G$10&amp;G27</f>
        <v>='P:\396 AAHPA\11539601 State Port &amp; Harbor Benefits\IMPLAN Multipliers\[AEB 2013 Tax on Production and Imports Multipliers.xls]Tax on Production and Imports M'!$F$408</v>
      </c>
      <c r="H43" s="0" t="str">
        <f aca="false">"="&amp;H$10&amp;H27</f>
        <v>='P:\396 AAHPA\11539601 State Port &amp; Harbor Benefits\IMPLAN Multipliers\[AEB 2013 Employment Multipliers.xls]Employment Multipliers'!$H$408</v>
      </c>
      <c r="I43" s="0" t="str">
        <f aca="false">"="&amp;I$10&amp;I27</f>
        <v>='P:\396 AAHPA\11539601 State Port &amp; Harbor Benefits\IMPLAN Multipliers\[AEB 2013 Total Value Added Multipliers.xls]Total Value Added Multipliers'!$H$408</v>
      </c>
      <c r="J43" s="0" t="str">
        <f aca="false">"="&amp;J$10&amp;J27</f>
        <v>='P:\396 AAHPA\11539601 State Port &amp; Harbor Benefits\IMPLAN Multipliers\[AEB 2013 Labor Income Multipliers.xls]Labor Income Multipliers'!$H$408</v>
      </c>
      <c r="K43" s="0" t="str">
        <f aca="false">"="&amp;K$10&amp;K27</f>
        <v>='P:\396 AAHPA\11539601 State Port &amp; Harbor Benefits\IMPLAN Multipliers\[AEB 2013 Tax on Production and Imports Multipliers.xls]Tax on Production and Imports M'!$H$408</v>
      </c>
      <c r="L43" s="0" t="str">
        <f aca="false">"="&amp;L$10&amp;L27</f>
        <v>='P:\396 AAHPA\11539601 State Port &amp; Harbor Benefits\IMPLAN Multipliers\[AWCA 2013 Output Multipliers.xls]Output Multipliers'!$F$408</v>
      </c>
      <c r="M43" s="0" t="str">
        <f aca="false">"="&amp;M$10&amp;M27</f>
        <v>='P:\396 AAHPA\11539601 State Port &amp; Harbor Benefits\IMPLAN Multipliers\[AWCA 2013 Employment Multipliers.xls]Employment Multipliers'!$F$408</v>
      </c>
      <c r="N43" s="0" t="str">
        <f aca="false">"="&amp;N$10&amp;N27</f>
        <v>='P:\396 AAHPA\11539601 State Port &amp; Harbor Benefits\IMPLAN Multipliers\[AWCA 2013 Total Value Added Multipliers.xls]Total Value Added Multipliers'!$F$408</v>
      </c>
      <c r="O43" s="0" t="str">
        <f aca="false">"="&amp;O$10&amp;O27</f>
        <v>='P:\396 AAHPA\11539601 State Port &amp; Harbor Benefits\IMPLAN Multipliers\[AWCA 2013 Labor Income Multipliers.xls]Labor Income Multipliers'!$F$408</v>
      </c>
      <c r="P43" s="0" t="str">
        <f aca="false">"="&amp;P$10&amp;P27</f>
        <v>='P:\396 AAHPA\11539601 State Port &amp; Harbor Benefits\IMPLAN Multipliers\[AWCA 2013 Tax on Production and Imports Multipliers.xls]Tax on Production and Imports M'!$F$408</v>
      </c>
      <c r="Q43" s="0" t="str">
        <f aca="false">"="&amp;Q$10&amp;Q27</f>
        <v>='P:\396 AAHPA\11539601 State Port &amp; Harbor Benefits\IMPLAN Multipliers\[AWCA 2013 Employment Multipliers.xls]Employment Multipliers'!$H$408</v>
      </c>
      <c r="R43" s="0" t="str">
        <f aca="false">"="&amp;R$10&amp;R27</f>
        <v>='P:\396 AAHPA\11539601 State Port &amp; Harbor Benefits\IMPLAN Multipliers\[AWCA 2013 Total Value Added Multipliers.xls]Total Value Added Multipliers'!$H$408</v>
      </c>
      <c r="S43" s="0" t="str">
        <f aca="false">"="&amp;S$10&amp;S27</f>
        <v>='P:\396 AAHPA\11539601 State Port &amp; Harbor Benefits\IMPLAN Multipliers\[AWCA 2013 Labor Income Multipliers.xls]Labor Income Multipliers'!$H$408</v>
      </c>
      <c r="T43" s="0" t="str">
        <f aca="false">"="&amp;T$10&amp;T27</f>
        <v>='P:\396 AAHPA\11539601 State Port &amp; Harbor Benefits\IMPLAN Multipliers\[AWCA 2013 Tax on Production and Imports Multipliers.xls]Tax on Production and Imports M'!$H$408</v>
      </c>
      <c r="U43" s="0" t="str">
        <f aca="false">"="&amp;U$10&amp;U27</f>
        <v>='P:\396 AAHPA\11539601 State Port &amp; Harbor Benefits\IMPLAN Multipliers\[MOA 2013 Output Multipliers.xls]Output Multipliers'!$F$408</v>
      </c>
      <c r="V43" s="0" t="str">
        <f aca="false">"="&amp;V$10&amp;V27</f>
        <v>='P:\396 AAHPA\11539601 State Port &amp; Harbor Benefits\IMPLAN Multipliers\[MOA 2013 Employment Multipliers.xls]Employment Multipliers'!$F$408</v>
      </c>
      <c r="W43" s="0" t="str">
        <f aca="false">"="&amp;W$10&amp;W27</f>
        <v>='P:\396 AAHPA\11539601 State Port &amp; Harbor Benefits\IMPLAN Multipliers\[MOA 2013 Total Value Added Multipliers.xls]Total Value Added Multipliers'!$F$408</v>
      </c>
      <c r="X43" s="0" t="str">
        <f aca="false">"="&amp;X$10&amp;X27</f>
        <v>='P:\396 AAHPA\11539601 State Port &amp; Harbor Benefits\IMPLAN Multipliers\[MOA 2013 Labor Income Multipliers.xls]Labor Income Multipliers'!$F$408</v>
      </c>
      <c r="Y43" s="0" t="str">
        <f aca="false">"="&amp;Y$10&amp;Y27</f>
        <v>='P:\396 AAHPA\11539601 State Port &amp; Harbor Benefits\IMPLAN Multipliers\[MOA 2013 Tax on Production and Imports Multipliers.xls]Tax on Production and Imports M'!$F$408</v>
      </c>
      <c r="Z43" s="0" t="str">
        <f aca="false">"="&amp;Z$10&amp;Z27</f>
        <v>='P:\396 AAHPA\11539601 State Port &amp; Harbor Benefits\IMPLAN Multipliers\[MOA 2013 Employment Multipliers.xls]Employment Multipliers'!$H$408</v>
      </c>
      <c r="AA43" s="0" t="str">
        <f aca="false">"="&amp;AA$10&amp;AA27</f>
        <v>='P:\396 AAHPA\11539601 State Port &amp; Harbor Benefits\IMPLAN Multipliers\[MOA 2013 Total Value Added Multipliers.xls]Total Value Added Multipliers'!$H$408</v>
      </c>
      <c r="AB43" s="0" t="str">
        <f aca="false">"="&amp;AB$10&amp;AB27</f>
        <v>='P:\396 AAHPA\11539601 State Port &amp; Harbor Benefits\IMPLAN Multipliers\[MOA 2013 Labor Income Multipliers.xls]Labor Income Multipliers'!$H$408</v>
      </c>
      <c r="AC43" s="0" t="str">
        <f aca="false">"="&amp;AC$10&amp;AC27</f>
        <v>='P:\396 AAHPA\11539601 State Port &amp; Harbor Benefits\IMPLAN Multipliers\[MOA 2013 Tax on Production and Imports Multipliers.xls]Tax on Production and Imports M'!$H$408</v>
      </c>
      <c r="AD43" s="0" t="str">
        <f aca="false">"="&amp;AD$10&amp;AD27</f>
        <v>='P:\396 AAHPA\11539601 State Port &amp; Harbor Benefits\IMPLAN Multipliers\[Bethel 2013 Output Multipliers.xls]Output Multipliers'!$F$408</v>
      </c>
      <c r="AE43" s="0" t="str">
        <f aca="false">"="&amp;AE$10&amp;AE27</f>
        <v>='P:\396 AAHPA\11539601 State Port &amp; Harbor Benefits\IMPLAN Multipliers\[Bethel 2013 Employment Multipliers.xls]Employment Multipliers'!$F$408</v>
      </c>
      <c r="AF43" s="0" t="str">
        <f aca="false">"="&amp;AF$10&amp;AF27</f>
        <v>='P:\396 AAHPA\11539601 State Port &amp; Harbor Benefits\IMPLAN Multipliers\[Bethel 2013 Total Value Added Multipliers.xls]Total Value Added Multipliers'!$F$408</v>
      </c>
      <c r="AG43" s="0" t="str">
        <f aca="false">"="&amp;AG$10&amp;AG27</f>
        <v>='P:\396 AAHPA\11539601 State Port &amp; Harbor Benefits\IMPLAN Multipliers\[Bethel 2013 Labor Income Multipliers.xls]Labor Income Multipliers'!$F$408</v>
      </c>
      <c r="AH43" s="0" t="str">
        <f aca="false">"="&amp;AH$10&amp;AH27</f>
        <v>='P:\396 AAHPA\11539601 State Port &amp; Harbor Benefits\IMPLAN Multipliers\[Bethel 2013 Tax on Production and Imports Multipliers.xls]Tax on Production and Imports M'!$F$408</v>
      </c>
      <c r="AI43" s="0" t="str">
        <f aca="false">"="&amp;AI$10&amp;AI27</f>
        <v>='P:\396 AAHPA\11539601 State Port &amp; Harbor Benefits\IMPLAN Multipliers\[Bethel 2013 Employment Multipliers.xls]Employment Multipliers'!$H$408</v>
      </c>
      <c r="AJ43" s="0" t="str">
        <f aca="false">"="&amp;AJ$10&amp;AJ27</f>
        <v>='P:\396 AAHPA\11539601 State Port &amp; Harbor Benefits\IMPLAN Multipliers\[Bethel 2013 Total Value Added Multipliers.xls]Total Value Added Multipliers'!$H$408</v>
      </c>
      <c r="AK43" s="0" t="str">
        <f aca="false">"="&amp;AK$10&amp;AK27</f>
        <v>='P:\396 AAHPA\11539601 State Port &amp; Harbor Benefits\IMPLAN Multipliers\[Bethel 2013 Labor Income Multipliers.xls]Labor Income Multipliers'!$H$408</v>
      </c>
      <c r="AL43" s="0" t="str">
        <f aca="false">"="&amp;AL$10&amp;AL27</f>
        <v>='P:\396 AAHPA\11539601 State Port &amp; Harbor Benefits\IMPLAN Multipliers\[Bethel 2013 Tax on Production and Imports Multipliers.xls]Tax on Production and Imports M'!$H$408</v>
      </c>
      <c r="AM43" s="0" t="str">
        <f aca="false">"="&amp;AM$10&amp;AM27</f>
        <v>='P:\396 AAHPA\11539601 State Port &amp; Harbor Benefits\IMPLAN Multipliers\[BBB 2013 Output Multipliers.xls]Output Multipliers'!$F$408</v>
      </c>
      <c r="AN43" s="0" t="str">
        <f aca="false">"="&amp;AN$10&amp;AN27</f>
        <v>='P:\396 AAHPA\11539601 State Port &amp; Harbor Benefits\IMPLAN Multipliers\[BBB 2013 Employment Multipliers.xls]Employment Multipliers'!$F$408</v>
      </c>
      <c r="AO43" s="0" t="str">
        <f aca="false">"="&amp;AO$10&amp;AO27</f>
        <v>='P:\396 AAHPA\11539601 State Port &amp; Harbor Benefits\IMPLAN Multipliers\[BBB 2013 Total Value Added Multipliers.xls]Total Value Added Multipliers'!$F$408</v>
      </c>
      <c r="AP43" s="0" t="str">
        <f aca="false">"="&amp;AP$10&amp;AP27</f>
        <v>='P:\396 AAHPA\11539601 State Port &amp; Harbor Benefits\IMPLAN Multipliers\[BBB 2013 Labor Income Multipliers.xls]Labor Income Multipliers'!$F$408</v>
      </c>
      <c r="AQ43" s="0" t="str">
        <f aca="false">"="&amp;AQ$10&amp;AQ27</f>
        <v>='P:\396 AAHPA\11539601 State Port &amp; Harbor Benefits\IMPLAN Multipliers\[BBB 2013 Tax on Production and Imports Multipliers.xls]Tax on Production and Imports M'!$F$408</v>
      </c>
      <c r="AR43" s="0" t="str">
        <f aca="false">"="&amp;AR$10&amp;AR27</f>
        <v>='P:\396 AAHPA\11539601 State Port &amp; Harbor Benefits\IMPLAN Multipliers\[BBB 2013 Employment Multipliers.xls]Employment Multipliers'!$H$408</v>
      </c>
      <c r="AS43" s="0" t="str">
        <f aca="false">"="&amp;AS$10&amp;AS27</f>
        <v>='P:\396 AAHPA\11539601 State Port &amp; Harbor Benefits\IMPLAN Multipliers\[BBB 2013 Total Value Added Multipliers.xls]Total Value Added Multipliers'!$H$408</v>
      </c>
      <c r="AT43" s="0" t="str">
        <f aca="false">"="&amp;AT$10&amp;AT27</f>
        <v>='P:\396 AAHPA\11539601 State Port &amp; Harbor Benefits\IMPLAN Multipliers\[BBB 2013 Labor Income Multipliers.xls]Labor Income Multipliers'!$H$408</v>
      </c>
      <c r="AU43" s="0" t="str">
        <f aca="false">"="&amp;AU$10&amp;AU27</f>
        <v>='P:\396 AAHPA\11539601 State Port &amp; Harbor Benefits\IMPLAN Multipliers\[BBB 2013 Tax on Production and Imports Multipliers.xls]Tax on Production and Imports M'!$H$408</v>
      </c>
      <c r="AV43" s="0" t="str">
        <f aca="false">"="&amp;AV$10&amp;AV27</f>
        <v>='P:\396 AAHPA\11539601 State Port &amp; Harbor Benefits\IMPLAN Multipliers\[Denali 2013 Output Multipliers.xls]Output Multipliers'!$F$408</v>
      </c>
      <c r="AW43" s="0" t="str">
        <f aca="false">"="&amp;AW$10&amp;AW27</f>
        <v>='P:\396 AAHPA\11539601 State Port &amp; Harbor Benefits\IMPLAN Multipliers\[Denali 2013 Employment Multipliers.xls]Employment Multipliers'!$F$408</v>
      </c>
      <c r="AX43" s="0" t="str">
        <f aca="false">"="&amp;AX$10&amp;AX27</f>
        <v>='P:\396 AAHPA\11539601 State Port &amp; Harbor Benefits\IMPLAN Multipliers\[Denali 2013 Total Value Added Multipliers.xls]Total Value Added Multipliers'!$F$408</v>
      </c>
      <c r="AY43" s="0" t="str">
        <f aca="false">"="&amp;AY$10&amp;AY27</f>
        <v>='P:\396 AAHPA\11539601 State Port &amp; Harbor Benefits\IMPLAN Multipliers\[Denali 2013 Labor Income Multipliers.xls]Labor Income Multipliers'!$F$408</v>
      </c>
      <c r="AZ43" s="0" t="str">
        <f aca="false">"="&amp;AZ$10&amp;AZ27</f>
        <v>='P:\396 AAHPA\11539601 State Port &amp; Harbor Benefits\IMPLAN Multipliers\[Denali 2013 Tax on Production and Imports Multipliers.xls]Tax on Production and Imports M'!$F$408</v>
      </c>
      <c r="BA43" s="0" t="str">
        <f aca="false">"="&amp;BA$10&amp;BA27</f>
        <v>='P:\396 AAHPA\11539601 State Port &amp; Harbor Benefits\IMPLAN Multipliers\[Denali 2013 Employment Multipliers.xls]Employment Multipliers'!$H$408</v>
      </c>
      <c r="BB43" s="0" t="str">
        <f aca="false">"="&amp;BB$10&amp;BB27</f>
        <v>='P:\396 AAHPA\11539601 State Port &amp; Harbor Benefits\IMPLAN Multipliers\[Denali 2013 Total Value Added Multipliers.xls]Total Value Added Multipliers'!$H$408</v>
      </c>
      <c r="BC43" s="0" t="str">
        <f aca="false">"="&amp;BC$10&amp;BC27</f>
        <v>='P:\396 AAHPA\11539601 State Port &amp; Harbor Benefits\IMPLAN Multipliers\[Denali 2013 Labor Income Multipliers.xls]Labor Income Multipliers'!$H$408</v>
      </c>
      <c r="BD43" s="0" t="str">
        <f aca="false">"="&amp;BD$10&amp;BD27</f>
        <v>='P:\396 AAHPA\11539601 State Port &amp; Harbor Benefits\IMPLAN Multipliers\[Denali 2013 Tax on Production and Imports Multipliers.xls]Tax on Production and Imports M'!$H$408</v>
      </c>
      <c r="BE43" s="0" t="str">
        <f aca="false">"="&amp;BE$10&amp;BE27</f>
        <v>='P:\396 AAHPA\11539601 State Port &amp; Harbor Benefits\IMPLAN Multipliers\[Dillingham 2013 Output Multipliers.xls]Output Multipliers'!$F$408</v>
      </c>
      <c r="BF43" s="0" t="str">
        <f aca="false">"="&amp;BF$10&amp;BF27</f>
        <v>='P:\396 AAHPA\11539601 State Port &amp; Harbor Benefits\IMPLAN Multipliers\[Dillingham 2013 Employment Multipliers.xls]Employment Multipliers'!$F$408</v>
      </c>
      <c r="BG43" s="0" t="str">
        <f aca="false">"="&amp;BG$10&amp;BG27</f>
        <v>='P:\396 AAHPA\11539601 State Port &amp; Harbor Benefits\IMPLAN Multipliers\[Dillingham 2013 Total Value Added Multipliers.xls]Total Value Added Multipliers'!$F$408</v>
      </c>
      <c r="BH43" s="0" t="str">
        <f aca="false">"="&amp;BH$10&amp;BH27</f>
        <v>='P:\396 AAHPA\11539601 State Port &amp; Harbor Benefits\IMPLAN Multipliers\[Dillingham 2013 Labor Income Multipliers.xls]Labor Income Multipliers'!$F$408</v>
      </c>
      <c r="BI43" s="0" t="str">
        <f aca="false">"="&amp;BI$10&amp;BI27</f>
        <v>='P:\396 AAHPA\11539601 State Port &amp; Harbor Benefits\IMPLAN Multipliers\[Dillingham 2013 Tax on Production and Imports Multipliers.xls]Tax on Production and Imports M'!$F$408</v>
      </c>
      <c r="BJ43" s="0" t="str">
        <f aca="false">"="&amp;BJ$10&amp;BJ27</f>
        <v>='P:\396 AAHPA\11539601 State Port &amp; Harbor Benefits\IMPLAN Multipliers\[Dillingham 2013 Employment Multipliers.xls]Employment Multipliers'!$H$408</v>
      </c>
      <c r="BK43" s="0" t="str">
        <f aca="false">"="&amp;BK$10&amp;BK27</f>
        <v>='P:\396 AAHPA\11539601 State Port &amp; Harbor Benefits\IMPLAN Multipliers\[Dillingham 2013 Total Value Added Multipliers.xls]Total Value Added Multipliers'!$H$408</v>
      </c>
      <c r="BL43" s="0" t="str">
        <f aca="false">"="&amp;BL$10&amp;BL27</f>
        <v>='P:\396 AAHPA\11539601 State Port &amp; Harbor Benefits\IMPLAN Multipliers\[Dillingham 2013 Labor Income Multipliers.xls]Labor Income Multipliers'!$H$408</v>
      </c>
      <c r="BM43" s="0" t="str">
        <f aca="false">"="&amp;BM$10&amp;BM27</f>
        <v>='P:\396 AAHPA\11539601 State Port &amp; Harbor Benefits\IMPLAN Multipliers\[Dillingham 2013 Tax on Production and Imports Multipliers.xls]Tax on Production and Imports M'!$H$408</v>
      </c>
      <c r="BN43" s="0" t="str">
        <f aca="false">"="&amp;BN$10&amp;BN27</f>
        <v>='P:\396 AAHPA\11539601 State Port &amp; Harbor Benefits\IMPLAN Multipliers\[FNSB 2013 Output Multipliers.xls]Output Multipliers'!$F$408</v>
      </c>
      <c r="BO43" s="0" t="str">
        <f aca="false">"="&amp;BO$10&amp;BO27</f>
        <v>='P:\396 AAHPA\11539601 State Port &amp; Harbor Benefits\IMPLAN Multipliers\[FNSB 2013 Employment Multipliers.xls]Employment Multipliers'!$F$408</v>
      </c>
      <c r="BP43" s="0" t="str">
        <f aca="false">"="&amp;BP$10&amp;BP27</f>
        <v>='P:\396 AAHPA\11539601 State Port &amp; Harbor Benefits\IMPLAN Multipliers\[FNSB 2013 Total Value Added Multipliers.xls]Total Value Added Multipliers'!$F$408</v>
      </c>
      <c r="BQ43" s="0" t="str">
        <f aca="false">"="&amp;BQ$10&amp;BQ27</f>
        <v>='P:\396 AAHPA\11539601 State Port &amp; Harbor Benefits\IMPLAN Multipliers\[FNSB 2013 Labor Income Multipliers.xls]Labor Income Multipliers'!$F$408</v>
      </c>
      <c r="BR43" s="0" t="str">
        <f aca="false">"="&amp;BR$10&amp;BR27</f>
        <v>='P:\396 AAHPA\11539601 State Port &amp; Harbor Benefits\IMPLAN Multipliers\[FNSB 2013 Tax on Production and Imports Multipliers.xls]Tax on Production and Imports M'!$F$408</v>
      </c>
      <c r="BS43" s="0" t="str">
        <f aca="false">"="&amp;BS$10&amp;BS27</f>
        <v>='P:\396 AAHPA\11539601 State Port &amp; Harbor Benefits\IMPLAN Multipliers\[FNSB 2013 Employment Multipliers.xls]Employment Multipliers'!$H$408</v>
      </c>
      <c r="BT43" s="0" t="str">
        <f aca="false">"="&amp;BT$10&amp;BT27</f>
        <v>='P:\396 AAHPA\11539601 State Port &amp; Harbor Benefits\IMPLAN Multipliers\[FNSB 2013 Total Value Added Multipliers.xls]Total Value Added Multipliers'!$H$408</v>
      </c>
      <c r="BU43" s="0" t="str">
        <f aca="false">"="&amp;BU$10&amp;BU27</f>
        <v>='P:\396 AAHPA\11539601 State Port &amp; Harbor Benefits\IMPLAN Multipliers\[FNSB 2013 Labor Income Multipliers.xls]Labor Income Multipliers'!$H$408</v>
      </c>
      <c r="BV43" s="0" t="str">
        <f aca="false">"="&amp;BV$10&amp;BV27</f>
        <v>='P:\396 AAHPA\11539601 State Port &amp; Harbor Benefits\IMPLAN Multipliers\[FNSB 2013 Tax on Production and Imports Multipliers.xls]Tax on Production and Imports M'!$H$408</v>
      </c>
      <c r="BW43" s="0" t="str">
        <f aca="false">"="&amp;BW$10&amp;BW27</f>
        <v>='P:\396 AAHPA\11539601 State Port &amp; Harbor Benefits\IMPLAN Multipliers\[Haines 2013 Output Multipliers.xls]Output Multipliers'!$F$408</v>
      </c>
      <c r="BX43" s="0" t="str">
        <f aca="false">"="&amp;BX$10&amp;BX27</f>
        <v>='P:\396 AAHPA\11539601 State Port &amp; Harbor Benefits\IMPLAN Multipliers\[Haines 2013 Employment Multipliers.xls]Employment Multipliers'!$F$408</v>
      </c>
      <c r="BY43" s="0" t="str">
        <f aca="false">"="&amp;BY$10&amp;BY27</f>
        <v>='P:\396 AAHPA\11539601 State Port &amp; Harbor Benefits\IMPLAN Multipliers\[Haines 2013 Total Value Added Multipliers.xls]Total Value Added Multipliers'!$F$408</v>
      </c>
      <c r="BZ43" s="0" t="str">
        <f aca="false">"="&amp;BZ$10&amp;BZ27</f>
        <v>='P:\396 AAHPA\11539601 State Port &amp; Harbor Benefits\IMPLAN Multipliers\[Haines 2013 Labor Income Multipliers.xls]Labor Income Multipliers'!$F$408</v>
      </c>
      <c r="CA43" s="0" t="str">
        <f aca="false">"="&amp;CA$10&amp;CA27</f>
        <v>='P:\396 AAHPA\11539601 State Port &amp; Harbor Benefits\IMPLAN Multipliers\[Haines 2013 Tax on Production and Imports Multipliers.xls]Tax on Production and Imports M'!$F$408</v>
      </c>
      <c r="CB43" s="0" t="str">
        <f aca="false">"="&amp;CB$10&amp;CB27</f>
        <v>='P:\396 AAHPA\11539601 State Port &amp; Harbor Benefits\IMPLAN Multipliers\[Haines 2013 Employment Multipliers.xls]Employment Multipliers'!$H$408</v>
      </c>
      <c r="CC43" s="0" t="str">
        <f aca="false">"="&amp;CC$10&amp;CC27</f>
        <v>='P:\396 AAHPA\11539601 State Port &amp; Harbor Benefits\IMPLAN Multipliers\[Haines 2013 Total Value Added Multipliers.xls]Total Value Added Multipliers'!$H$408</v>
      </c>
      <c r="CD43" s="0" t="str">
        <f aca="false">"="&amp;CD$10&amp;CD27</f>
        <v>='P:\396 AAHPA\11539601 State Port &amp; Harbor Benefits\IMPLAN Multipliers\[Haines 2013 Labor Income Multipliers.xls]Labor Income Multipliers'!$H$408</v>
      </c>
      <c r="CE43" s="0" t="str">
        <f aca="false">"="&amp;CE$10&amp;CE27</f>
        <v>='P:\396 AAHPA\11539601 State Port &amp; Harbor Benefits\IMPLAN Multipliers\[Haines 2013 Tax on Production and Imports Multipliers.xls]Tax on Production and Imports M'!$H$408</v>
      </c>
      <c r="CF43" s="0" t="str">
        <f aca="false">"="&amp;CF$10&amp;CF27</f>
        <v>='P:\396 AAHPA\11539601 State Port &amp; Harbor Benefits\IMPLAN Multipliers\[Hoonah Angoon 2013 Output Multipliers.xls]Output Multipliers'!$F$408</v>
      </c>
      <c r="CG43" s="0" t="str">
        <f aca="false">"="&amp;CG$10&amp;CG27</f>
        <v>='P:\396 AAHPA\11539601 State Port &amp; Harbor Benefits\IMPLAN Multipliers\[Hoonah Angoon 2013 Employment Multipliers.xls]Employment Multipliers'!$F$408</v>
      </c>
      <c r="CH43" s="0" t="str">
        <f aca="false">"="&amp;CH$10&amp;CH27</f>
        <v>='P:\396 AAHPA\11539601 State Port &amp; Harbor Benefits\IMPLAN Multipliers\[Hoonah Angoon 2013 Total Value Added Multipliers.xls]Total Value Added Multipliers'!$F$408</v>
      </c>
      <c r="CI43" s="0" t="str">
        <f aca="false">"="&amp;CI$10&amp;CI27</f>
        <v>='P:\396 AAHPA\11539601 State Port &amp; Harbor Benefits\IMPLAN Multipliers\[Hoonah Angoon 2013 Labor Income Multipliers.xls]Labor Income Multipliers'!$F$408</v>
      </c>
      <c r="CJ43" s="0" t="str">
        <f aca="false">"="&amp;CJ$10&amp;CJ27</f>
        <v>='P:\396 AAHPA\11539601 State Port &amp; Harbor Benefits\IMPLAN Multipliers\[Hoonah Angoon 2013 Tax on Production and Imports Multipliers.xls]Tax on Production and Imports M'!$F$408</v>
      </c>
      <c r="CK43" s="0" t="str">
        <f aca="false">"="&amp;CK$10&amp;CK27</f>
        <v>='P:\396 AAHPA\11539601 State Port &amp; Harbor Benefits\IMPLAN Multipliers\[Hoonah Angoon 2013 Employment Multipliers.xls]Employment Multipliers'!$H$408</v>
      </c>
      <c r="CL43" s="0" t="str">
        <f aca="false">"="&amp;CL$10&amp;CL27</f>
        <v>='P:\396 AAHPA\11539601 State Port &amp; Harbor Benefits\IMPLAN Multipliers\[Hoonah Angoon 2013 Total Value Added Multipliers.xls]Total Value Added Multipliers'!$H$408</v>
      </c>
      <c r="CM43" s="0" t="str">
        <f aca="false">"="&amp;CM$10&amp;CM27</f>
        <v>='P:\396 AAHPA\11539601 State Port &amp; Harbor Benefits\IMPLAN Multipliers\[Hoonah Angoon 2013 Labor Income Multipliers.xls]Labor Income Multipliers'!$H$408</v>
      </c>
      <c r="CN43" s="0" t="str">
        <f aca="false">"="&amp;CN$10&amp;CN27</f>
        <v>='P:\396 AAHPA\11539601 State Port &amp; Harbor Benefits\IMPLAN Multipliers\[Hoonah Angoon 2013 Tax on Production and Imports Multipliers.xls]Tax on Production and Imports M'!$H$408</v>
      </c>
      <c r="CO43" s="0" t="str">
        <f aca="false">"="&amp;CO$10&amp;CO27</f>
        <v>='P:\396 AAHPA\11539601 State Port &amp; Harbor Benefits\IMPLAN Multipliers\[Juneau 2013 Output Multipliers.xls]Output Multipliers'!$F$408</v>
      </c>
      <c r="CP43" s="0" t="str">
        <f aca="false">"="&amp;CP$10&amp;CP27</f>
        <v>='P:\396 AAHPA\11539601 State Port &amp; Harbor Benefits\IMPLAN Multipliers\[Juneau 2013 Employment Multipliers.xls]Employment Multipliers'!$F$408</v>
      </c>
      <c r="CQ43" s="0" t="str">
        <f aca="false">"="&amp;CQ$10&amp;CQ27</f>
        <v>='P:\396 AAHPA\11539601 State Port &amp; Harbor Benefits\IMPLAN Multipliers\[Juneau 2013 Total Value Added Multipliers.xls]Total Value Added Multipliers'!$F$408</v>
      </c>
      <c r="CR43" s="0" t="str">
        <f aca="false">"="&amp;CR$10&amp;CR27</f>
        <v>='P:\396 AAHPA\11539601 State Port &amp; Harbor Benefits\IMPLAN Multipliers\[Juneau 2013 Labor Income Multipliers.xls]Labor Income Multipliers'!$F$408</v>
      </c>
      <c r="CS43" s="0" t="str">
        <f aca="false">"="&amp;CS$10&amp;CS27</f>
        <v>='P:\396 AAHPA\11539601 State Port &amp; Harbor Benefits\IMPLAN Multipliers\[Juneau 2013 Tax on Production and Imports Multipliers.xls]Tax on Production and Imports M'!$F$408</v>
      </c>
      <c r="CT43" s="0" t="str">
        <f aca="false">"="&amp;CT$10&amp;CT27</f>
        <v>='P:\396 AAHPA\11539601 State Port &amp; Harbor Benefits\IMPLAN Multipliers\[Juneau 2013 Employment Multipliers.xls]Employment Multipliers'!$H$408</v>
      </c>
      <c r="CU43" s="0" t="str">
        <f aca="false">"="&amp;CU$10&amp;CU27</f>
        <v>='P:\396 AAHPA\11539601 State Port &amp; Harbor Benefits\IMPLAN Multipliers\[Juneau 2013 Total Value Added Multipliers.xls]Total Value Added Multipliers'!$H$408</v>
      </c>
      <c r="CV43" s="0" t="str">
        <f aca="false">"="&amp;CV$10&amp;CV27</f>
        <v>='P:\396 AAHPA\11539601 State Port &amp; Harbor Benefits\IMPLAN Multipliers\[Juneau 2013 Labor Income Multipliers.xls]Labor Income Multipliers'!$H$408</v>
      </c>
      <c r="CW43" s="0" t="str">
        <f aca="false">"="&amp;CW$10&amp;CW27</f>
        <v>='P:\396 AAHPA\11539601 State Port &amp; Harbor Benefits\IMPLAN Multipliers\[Juneau 2013 Tax on Production and Imports Multipliers.xls]Tax on Production and Imports M'!$H$408</v>
      </c>
      <c r="CX43" s="0" t="str">
        <f aca="false">"="&amp;CX$10&amp;CX27</f>
        <v>='P:\396 AAHPA\11539601 State Port &amp; Harbor Benefits\IMPLAN Multipliers\[KPB 2013 Output Multipliers.xls]Output Multipliers'!$F$408</v>
      </c>
      <c r="CY43" s="0" t="str">
        <f aca="false">"="&amp;CY$10&amp;CY27</f>
        <v>='P:\396 AAHPA\11539601 State Port &amp; Harbor Benefits\IMPLAN Multipliers\[KPB 2013 Employment Multipliers.xls]Employment Multipliers'!$F$408</v>
      </c>
      <c r="CZ43" s="0" t="str">
        <f aca="false">"="&amp;CZ$10&amp;CZ27</f>
        <v>='P:\396 AAHPA\11539601 State Port &amp; Harbor Benefits\IMPLAN Multipliers\[KPB 2013 Total Value Added Multipliers.xls]Total Value Added Multipliers'!$F$408</v>
      </c>
      <c r="DA43" s="0" t="str">
        <f aca="false">"="&amp;DA$10&amp;DA27</f>
        <v>='P:\396 AAHPA\11539601 State Port &amp; Harbor Benefits\IMPLAN Multipliers\[KPB 2013 Labor Income Multipliers.xls]Labor Income Multipliers'!$F$408</v>
      </c>
      <c r="DB43" s="0" t="str">
        <f aca="false">"="&amp;DB$10&amp;DB27</f>
        <v>='P:\396 AAHPA\11539601 State Port &amp; Harbor Benefits\IMPLAN Multipliers\[KPB 2013 Tax on Production and Imports Multipliers.xls]Tax on Production and Imports M'!$F$408</v>
      </c>
      <c r="DC43" s="0" t="str">
        <f aca="false">"="&amp;DC$10&amp;DC27</f>
        <v>='P:\396 AAHPA\11539601 State Port &amp; Harbor Benefits\IMPLAN Multipliers\[KPB 2013 Employment Multipliers.xls]Employment Multipliers'!$H$408</v>
      </c>
      <c r="DD43" s="0" t="str">
        <f aca="false">"="&amp;DD$10&amp;DD27</f>
        <v>='P:\396 AAHPA\11539601 State Port &amp; Harbor Benefits\IMPLAN Multipliers\[KPB 2013 Total Value Added Multipliers.xls]Total Value Added Multipliers'!$H$408</v>
      </c>
      <c r="DE43" s="0" t="str">
        <f aca="false">"="&amp;DE$10&amp;DE27</f>
        <v>='P:\396 AAHPA\11539601 State Port &amp; Harbor Benefits\IMPLAN Multipliers\[KPB 2013 Labor Income Multipliers.xls]Labor Income Multipliers'!$H$408</v>
      </c>
      <c r="DF43" s="0" t="str">
        <f aca="false">"="&amp;DF$10&amp;DF27</f>
        <v>='P:\396 AAHPA\11539601 State Port &amp; Harbor Benefits\IMPLAN Multipliers\[KPB 2013 Tax on Production and Imports Multipliers.xls]Tax on Production and Imports M'!$H$408</v>
      </c>
      <c r="DG43" s="0" t="str">
        <f aca="false">"="&amp;DG$10&amp;DG27</f>
        <v>='P:\396 AAHPA\11539601 State Port &amp; Harbor Benefits\IMPLAN Multipliers\[Ketchikan 2013 Output Multipliers.xls]Output Multipliers'!$F$408</v>
      </c>
      <c r="DH43" s="0" t="str">
        <f aca="false">"="&amp;DH$10&amp;DH27</f>
        <v>='P:\396 AAHPA\11539601 State Port &amp; Harbor Benefits\IMPLAN Multipliers\[Ketchikan 2013 Employment Multipliers.xls]Employment Multipliers'!$F$408</v>
      </c>
      <c r="DI43" s="0" t="str">
        <f aca="false">"="&amp;DI$10&amp;DI27</f>
        <v>='P:\396 AAHPA\11539601 State Port &amp; Harbor Benefits\IMPLAN Multipliers\[Ketchikan 2013 Total Value Added Multipliers.xls]Total Value Added Multipliers'!$F$408</v>
      </c>
      <c r="DJ43" s="0" t="str">
        <f aca="false">"="&amp;DJ$10&amp;DJ27</f>
        <v>='P:\396 AAHPA\11539601 State Port &amp; Harbor Benefits\IMPLAN Multipliers\[Ketchikan 2013 Labor Income Multipliers.xls]Labor Income Multipliers'!$F$408</v>
      </c>
      <c r="DK43" s="0" t="str">
        <f aca="false">"="&amp;DK$10&amp;DK27</f>
        <v>='P:\396 AAHPA\11539601 State Port &amp; Harbor Benefits\IMPLAN Multipliers\[Ketchikan 2013 Tax on Production and Imports Multipliers.xls]Tax on Production and Imports M'!$F$408</v>
      </c>
      <c r="DL43" s="0" t="str">
        <f aca="false">"="&amp;DL$10&amp;DL27</f>
        <v>='P:\396 AAHPA\11539601 State Port &amp; Harbor Benefits\IMPLAN Multipliers\[Ketchikan 2013 Employment Multipliers.xls]Employment Multipliers'!$H$408</v>
      </c>
      <c r="DM43" s="0" t="str">
        <f aca="false">"="&amp;DM$10&amp;DM27</f>
        <v>='P:\396 AAHPA\11539601 State Port &amp; Harbor Benefits\IMPLAN Multipliers\[Ketchikan 2013 Total Value Added Multipliers.xls]Total Value Added Multipliers'!$H$408</v>
      </c>
      <c r="DN43" s="0" t="str">
        <f aca="false">"="&amp;DN$10&amp;DN27</f>
        <v>='P:\396 AAHPA\11539601 State Port &amp; Harbor Benefits\IMPLAN Multipliers\[Ketchikan 2013 Labor Income Multipliers.xls]Labor Income Multipliers'!$H$408</v>
      </c>
      <c r="DO43" s="0" t="str">
        <f aca="false">"="&amp;DO$10&amp;DO27</f>
        <v>='P:\396 AAHPA\11539601 State Port &amp; Harbor Benefits\IMPLAN Multipliers\[Ketchikan 2013 Tax on Production and Imports Multipliers.xls]Tax on Production and Imports M'!$H$408</v>
      </c>
      <c r="DP43" s="0" t="str">
        <f aca="false">"="&amp;DP$10&amp;DP27</f>
        <v>='P:\396 AAHPA\11539601 State Port &amp; Harbor Benefits\IMPLAN Multipliers\[Kodiak 2013 Output Multipliers.xls]Output Multipliers'!$F$408</v>
      </c>
      <c r="DQ43" s="0" t="str">
        <f aca="false">"="&amp;DQ$10&amp;DQ27</f>
        <v>='P:\396 AAHPA\11539601 State Port &amp; Harbor Benefits\IMPLAN Multipliers\[Kodiak 2013 Employment Multipliers.xls]Employment Multipliers'!$F$408</v>
      </c>
      <c r="DR43" s="0" t="str">
        <f aca="false">"="&amp;DR$10&amp;DR27</f>
        <v>='P:\396 AAHPA\11539601 State Port &amp; Harbor Benefits\IMPLAN Multipliers\[Kodiak 2013 Total Value Added Multipliers.xls]Total Value Added Multipliers'!$F$408</v>
      </c>
      <c r="DS43" s="0" t="str">
        <f aca="false">"="&amp;DS$10&amp;DS27</f>
        <v>='P:\396 AAHPA\11539601 State Port &amp; Harbor Benefits\IMPLAN Multipliers\[Kodiak 2013 Labor Income Multipliers.xls]Labor Income Multipliers'!$F$408</v>
      </c>
      <c r="DT43" s="0" t="str">
        <f aca="false">"="&amp;DT$10&amp;DT27</f>
        <v>='P:\396 AAHPA\11539601 State Port &amp; Harbor Benefits\IMPLAN Multipliers\[Kodiak 2013 Tax on Production and Imports Multipliers.xls]Tax on Production and Imports M'!$F$408</v>
      </c>
      <c r="DU43" s="0" t="str">
        <f aca="false">"="&amp;DU$10&amp;DU27</f>
        <v>='P:\396 AAHPA\11539601 State Port &amp; Harbor Benefits\IMPLAN Multipliers\[Kodiak 2013 Employment Multipliers.xls]Employment Multipliers'!$H$408</v>
      </c>
      <c r="DV43" s="0" t="str">
        <f aca="false">"="&amp;DV$10&amp;DV27</f>
        <v>='P:\396 AAHPA\11539601 State Port &amp; Harbor Benefits\IMPLAN Multipliers\[Kodiak 2013 Total Value Added Multipliers.xls]Total Value Added Multipliers'!$H$408</v>
      </c>
      <c r="DW43" s="0" t="str">
        <f aca="false">"="&amp;DW$10&amp;DW27</f>
        <v>='P:\396 AAHPA\11539601 State Port &amp; Harbor Benefits\IMPLAN Multipliers\[Kodiak 2013 Labor Income Multipliers.xls]Labor Income Multipliers'!$H$408</v>
      </c>
      <c r="DX43" s="0" t="str">
        <f aca="false">"="&amp;DX$10&amp;DX27</f>
        <v>='P:\396 AAHPA\11539601 State Port &amp; Harbor Benefits\IMPLAN Multipliers\[Kodiak 2013 Tax on Production and Imports Multipliers.xls]Tax on Production and Imports M'!$H$408</v>
      </c>
      <c r="DY43" s="0" t="str">
        <f aca="false">"="&amp;DY$10&amp;DY27</f>
        <v>='P:\396 AAHPA\11539601 State Port &amp; Harbor Benefits\IMPLAN Multipliers\[Lake and Pen 2013 Output Multipliers.xls]Output Multipliers'!$F$408</v>
      </c>
      <c r="DZ43" s="0" t="str">
        <f aca="false">"="&amp;DZ$10&amp;DZ27</f>
        <v>='P:\396 AAHPA\11539601 State Port &amp; Harbor Benefits\IMPLAN Multipliers\[Lake and Pen 2013 Employment Multipliers.xls]Employment Multipliers'!$F$408</v>
      </c>
      <c r="EA43" s="0" t="str">
        <f aca="false">"="&amp;EA$10&amp;EA27</f>
        <v>='P:\396 AAHPA\11539601 State Port &amp; Harbor Benefits\IMPLAN Multipliers\[Lake and Pen 2013 Total Value Added Multipliers.xls]Total Value Added Multipliers'!$F$408</v>
      </c>
      <c r="EB43" s="0" t="str">
        <f aca="false">"="&amp;EB$10&amp;EB27</f>
        <v>='P:\396 AAHPA\11539601 State Port &amp; Harbor Benefits\IMPLAN Multipliers\[Lake and Pen 2013 Labor Income Multipliers.xls]Labor Income Multipliers'!$F$408</v>
      </c>
      <c r="EC43" s="0" t="str">
        <f aca="false">"="&amp;EC$10&amp;EC27</f>
        <v>='P:\396 AAHPA\11539601 State Port &amp; Harbor Benefits\IMPLAN Multipliers\[Lake and Pen 2013 Tax on Production and Imports Multipliers.xls]Tax on Production and Imports M'!$F$408</v>
      </c>
      <c r="ED43" s="0" t="str">
        <f aca="false">"="&amp;ED$10&amp;ED27</f>
        <v>='P:\396 AAHPA\11539601 State Port &amp; Harbor Benefits\IMPLAN Multipliers\[Lake and Pen 2013 Employment Multipliers.xls]Employment Multipliers'!$H$408</v>
      </c>
      <c r="EE43" s="0" t="str">
        <f aca="false">"="&amp;EE$10&amp;EE27</f>
        <v>='P:\396 AAHPA\11539601 State Port &amp; Harbor Benefits\IMPLAN Multipliers\[Lake and Pen 2013 Total Value Added Multipliers.xls]Total Value Added Multipliers'!$H$408</v>
      </c>
      <c r="EF43" s="0" t="str">
        <f aca="false">"="&amp;EF$10&amp;EF27</f>
        <v>='P:\396 AAHPA\11539601 State Port &amp; Harbor Benefits\IMPLAN Multipliers\[Lake and Pen 2013 Labor Income Multipliers.xls]Labor Income Multipliers'!$H$408</v>
      </c>
      <c r="EG43" s="0" t="str">
        <f aca="false">"="&amp;EG$10&amp;EG27</f>
        <v>='P:\396 AAHPA\11539601 State Port &amp; Harbor Benefits\IMPLAN Multipliers\[Lake and Pen 2013 Tax on Production and Imports Multipliers.xls]Tax on Production and Imports M'!$H$408</v>
      </c>
      <c r="EH43" s="0" t="str">
        <f aca="false">"="&amp;EH$10&amp;EH27</f>
        <v>='P:\396 AAHPA\11539601 State Port &amp; Harbor Benefits\IMPLAN Multipliers\[MSB 2013 Output Multipliers.xls]Output Multipliers'!$F$408</v>
      </c>
      <c r="EI43" s="0" t="str">
        <f aca="false">"="&amp;EI$10&amp;EI27</f>
        <v>='P:\396 AAHPA\11539601 State Port &amp; Harbor Benefits\IMPLAN Multipliers\[MSB 2013 Employment Multipliers.xls]Employment Multipliers'!$F$408</v>
      </c>
      <c r="EJ43" s="0" t="str">
        <f aca="false">"="&amp;EJ$10&amp;EJ27</f>
        <v>='P:\396 AAHPA\11539601 State Port &amp; Harbor Benefits\IMPLAN Multipliers\[MSB 2013 Total Value Added Multipliers.xls]Total Value Added Multipliers'!$F$408</v>
      </c>
      <c r="EK43" s="0" t="str">
        <f aca="false">"="&amp;EK$10&amp;EK27</f>
        <v>='P:\396 AAHPA\11539601 State Port &amp; Harbor Benefits\IMPLAN Multipliers\[MSB 2013 Labor Income Multipliers.xls]Labor Income Multipliers'!$F$408</v>
      </c>
      <c r="EL43" s="0" t="str">
        <f aca="false">"="&amp;EL$10&amp;EL27</f>
        <v>='P:\396 AAHPA\11539601 State Port &amp; Harbor Benefits\IMPLAN Multipliers\[MSB 2013 Tax on Production and Imports Multipliers.xls]Tax on Production and Imports M'!$F$408</v>
      </c>
      <c r="EM43" s="0" t="str">
        <f aca="false">"="&amp;EM$10&amp;EM27</f>
        <v>='P:\396 AAHPA\11539601 State Port &amp; Harbor Benefits\IMPLAN Multipliers\[MSB 2013 Employment Multipliers.xls]Employment Multipliers'!$H$408</v>
      </c>
      <c r="EN43" s="0" t="str">
        <f aca="false">"="&amp;EN$10&amp;EN27</f>
        <v>='P:\396 AAHPA\11539601 State Port &amp; Harbor Benefits\IMPLAN Multipliers\[MSB 2013 Total Value Added Multipliers.xls]Total Value Added Multipliers'!$H$408</v>
      </c>
      <c r="EO43" s="0" t="str">
        <f aca="false">"="&amp;EO$10&amp;EO27</f>
        <v>='P:\396 AAHPA\11539601 State Port &amp; Harbor Benefits\IMPLAN Multipliers\[MSB 2013 Labor Income Multipliers.xls]Labor Income Multipliers'!$H$408</v>
      </c>
      <c r="EP43" s="0" t="str">
        <f aca="false">"="&amp;EP$10&amp;EP27</f>
        <v>='P:\396 AAHPA\11539601 State Port &amp; Harbor Benefits\IMPLAN Multipliers\[MSB 2013 Tax on Production and Imports Multipliers.xls]Tax on Production and Imports M'!$H$408</v>
      </c>
      <c r="EQ43" s="0" t="str">
        <f aca="false">"="&amp;EQ$10&amp;EQ27</f>
        <v>='P:\396 AAHPA\11539601 State Port &amp; Harbor Benefits\IMPLAN Multipliers\[Nome 2013 Output Multipliers.xls]Output Multipliers'!$F$408</v>
      </c>
      <c r="ER43" s="0" t="str">
        <f aca="false">"="&amp;ER$10&amp;ER27</f>
        <v>='P:\396 AAHPA\11539601 State Port &amp; Harbor Benefits\IMPLAN Multipliers\[Nome 2013 Employment Multipliers.xls]Employment Multipliers'!$F$408</v>
      </c>
      <c r="ES43" s="0" t="str">
        <f aca="false">"="&amp;ES$10&amp;ES27</f>
        <v>='P:\396 AAHPA\11539601 State Port &amp; Harbor Benefits\IMPLAN Multipliers\[Nome 2013 Total Value Added Multipliers.xls]Total Value Added Multipliers'!$F$408</v>
      </c>
      <c r="ET43" s="0" t="str">
        <f aca="false">"="&amp;ET$10&amp;ET27</f>
        <v>='P:\396 AAHPA\11539601 State Port &amp; Harbor Benefits\IMPLAN Multipliers\[Nome 2013 Labor Income Multipliers.xls]Labor Income Multipliers'!$F$408</v>
      </c>
      <c r="EU43" s="0" t="str">
        <f aca="false">"="&amp;EU$10&amp;EU27</f>
        <v>='P:\396 AAHPA\11539601 State Port &amp; Harbor Benefits\IMPLAN Multipliers\[Nome 2013 Tax on Production and Imports Multipliers.xls]Tax on Production and Imports M'!$F$408</v>
      </c>
      <c r="EV43" s="0" t="str">
        <f aca="false">"="&amp;EV$10&amp;EV27</f>
        <v>='P:\396 AAHPA\11539601 State Port &amp; Harbor Benefits\IMPLAN Multipliers\[Nome 2013 Employment Multipliers.xls]Employment Multipliers'!$H$408</v>
      </c>
      <c r="EW43" s="0" t="str">
        <f aca="false">"="&amp;EW$10&amp;EW27</f>
        <v>='P:\396 AAHPA\11539601 State Port &amp; Harbor Benefits\IMPLAN Multipliers\[Nome 2013 Total Value Added Multipliers.xls]Total Value Added Multipliers'!$H$408</v>
      </c>
      <c r="EX43" s="0" t="str">
        <f aca="false">"="&amp;EX$10&amp;EX27</f>
        <v>='P:\396 AAHPA\11539601 State Port &amp; Harbor Benefits\IMPLAN Multipliers\[Nome 2013 Labor Income Multipliers.xls]Labor Income Multipliers'!$H$408</v>
      </c>
      <c r="EY43" s="0" t="str">
        <f aca="false">"="&amp;EY$10&amp;EY27</f>
        <v>='P:\396 AAHPA\11539601 State Port &amp; Harbor Benefits\IMPLAN Multipliers\[Nome 2013 Tax on Production and Imports Multipliers.xls]Tax on Production and Imports M'!$H$408</v>
      </c>
      <c r="EZ43" s="0" t="str">
        <f aca="false">"="&amp;EZ$10&amp;EZ27</f>
        <v>='P:\396 AAHPA\11539601 State Port &amp; Harbor Benefits\IMPLAN Multipliers\[NSB 2013 Output Multipliers.xls]Output Multipliers'!$F$408</v>
      </c>
      <c r="FA43" s="0" t="str">
        <f aca="false">"="&amp;FA$10&amp;FA27</f>
        <v>='P:\396 AAHPA\11539601 State Port &amp; Harbor Benefits\IMPLAN Multipliers\[NSB 2013 Employment Multipliers.xls]Employment Multipliers'!$F$408</v>
      </c>
      <c r="FB43" s="0" t="str">
        <f aca="false">"="&amp;FB$10&amp;FB27</f>
        <v>='P:\396 AAHPA\11539601 State Port &amp; Harbor Benefits\IMPLAN Multipliers\[NSB 2013 Total Value Added Multipliers.xls]Total Value Added Multipliers'!$F$408</v>
      </c>
      <c r="FC43" s="0" t="str">
        <f aca="false">"="&amp;FC$10&amp;FC27</f>
        <v>='P:\396 AAHPA\11539601 State Port &amp; Harbor Benefits\IMPLAN Multipliers\[NSB 2013 Labor Income Multipliers.xls]Labor Income Multipliers'!$F$408</v>
      </c>
      <c r="FD43" s="0" t="str">
        <f aca="false">"="&amp;FD$10&amp;FD27</f>
        <v>='P:\396 AAHPA\11539601 State Port &amp; Harbor Benefits\IMPLAN Multipliers\[NSB 2013 Tax on Production and Imports Multipliers.xls]Tax on Production and Imports M'!$F$408</v>
      </c>
      <c r="FE43" s="0" t="str">
        <f aca="false">"="&amp;FE$10&amp;FE27</f>
        <v>='P:\396 AAHPA\11539601 State Port &amp; Harbor Benefits\IMPLAN Multipliers\[NSB 2013 Employment Multipliers.xls]Employment Multipliers'!$H$408</v>
      </c>
      <c r="FF43" s="0" t="str">
        <f aca="false">"="&amp;FF$10&amp;FF27</f>
        <v>='P:\396 AAHPA\11539601 State Port &amp; Harbor Benefits\IMPLAN Multipliers\[NSB 2013 Total Value Added Multipliers.xls]Total Value Added Multipliers'!$H$408</v>
      </c>
      <c r="FG43" s="0" t="str">
        <f aca="false">"="&amp;FG$10&amp;FG27</f>
        <v>='P:\396 AAHPA\11539601 State Port &amp; Harbor Benefits\IMPLAN Multipliers\[NSB 2013 Labor Income Multipliers.xls]Labor Income Multipliers'!$H$408</v>
      </c>
      <c r="FH43" s="0" t="str">
        <f aca="false">"="&amp;FH$10&amp;FH27</f>
        <v>='P:\396 AAHPA\11539601 State Port &amp; Harbor Benefits\IMPLAN Multipliers\[NSB 2013 Tax on Production and Imports Multipliers.xls]Tax on Production and Imports M'!$H$408</v>
      </c>
      <c r="FI43" s="0" t="str">
        <f aca="false">"="&amp;FI$10&amp;FI27</f>
        <v>='P:\396 AAHPA\11539601 State Port &amp; Harbor Benefits\IMPLAN Multipliers\[NWAB 2013 Output Multipliers.xls]Output Multipliers'!$F$408</v>
      </c>
      <c r="FJ43" s="0" t="str">
        <f aca="false">"="&amp;FJ$10&amp;FJ27</f>
        <v>='P:\396 AAHPA\11539601 State Port &amp; Harbor Benefits\IMPLAN Multipliers\[NWAB 2013 Employment Multipliers.xls]Employment Multipliers'!$F$408</v>
      </c>
      <c r="FK43" s="0" t="str">
        <f aca="false">"="&amp;FK$10&amp;FK27</f>
        <v>='P:\396 AAHPA\11539601 State Port &amp; Harbor Benefits\IMPLAN Multipliers\[NWAB 2013 Total Value Added Multipliers.xls]Total Value Added Multipliers'!$F$408</v>
      </c>
      <c r="FL43" s="0" t="str">
        <f aca="false">"="&amp;FL$10&amp;FL27</f>
        <v>='P:\396 AAHPA\11539601 State Port &amp; Harbor Benefits\IMPLAN Multipliers\[NWAB 2013 Labor Income Multipliers.xls]Labor Income Multipliers'!$F$408</v>
      </c>
      <c r="FM43" s="0" t="str">
        <f aca="false">"="&amp;FM$10&amp;FM27</f>
        <v>='P:\396 AAHPA\11539601 State Port &amp; Harbor Benefits\IMPLAN Multipliers\[NWAB 2013 Tax on Production and Imports Multipliers.xls]Tax on Production and Imports M'!$F$408</v>
      </c>
      <c r="FN43" s="0" t="str">
        <f aca="false">"="&amp;FN$10&amp;FN27</f>
        <v>='P:\396 AAHPA\11539601 State Port &amp; Harbor Benefits\IMPLAN Multipliers\[NWAB 2013 Employment Multipliers.xls]Employment Multipliers'!$H$408</v>
      </c>
      <c r="FO43" s="0" t="str">
        <f aca="false">"="&amp;FO$10&amp;FO27</f>
        <v>='P:\396 AAHPA\11539601 State Port &amp; Harbor Benefits\IMPLAN Multipliers\[NWAB 2013 Total Value Added Multipliers.xls]Total Value Added Multipliers'!$H$408</v>
      </c>
      <c r="FP43" s="0" t="str">
        <f aca="false">"="&amp;FP$10&amp;FP27</f>
        <v>='P:\396 AAHPA\11539601 State Port &amp; Harbor Benefits\IMPLAN Multipliers\[NWAB 2013 Labor Income Multipliers.xls]Labor Income Multipliers'!$H$408</v>
      </c>
      <c r="FQ43" s="0" t="str">
        <f aca="false">"="&amp;FQ$10&amp;FQ27</f>
        <v>='P:\396 AAHPA\11539601 State Port &amp; Harbor Benefits\IMPLAN Multipliers\[NWAB 2013 Tax on Production and Imports Multipliers.xls]Tax on Production and Imports M'!$H$408</v>
      </c>
      <c r="FR43" s="0" t="str">
        <f aca="false">"="&amp;FR$10&amp;FR27</f>
        <v>='P:\396 AAHPA\11539601 State Port &amp; Harbor Benefits\IMPLAN Multipliers\[Petersburg 2013 Output Multipliers.xls]Output Multipliers'!$F$408</v>
      </c>
      <c r="FS43" s="0" t="str">
        <f aca="false">"="&amp;FS$10&amp;FS27</f>
        <v>='P:\396 AAHPA\11539601 State Port &amp; Harbor Benefits\IMPLAN Multipliers\[Petersburg 2013 Employment Multipliers.xls]Employment Multipliers'!$F$408</v>
      </c>
      <c r="FT43" s="0" t="str">
        <f aca="false">"="&amp;FT$10&amp;FT27</f>
        <v>='P:\396 AAHPA\11539601 State Port &amp; Harbor Benefits\IMPLAN Multipliers\[Petersburg 2013 Total Value Added Multipliers.xls]Total Value Added Multipliers'!$F$408</v>
      </c>
      <c r="FU43" s="0" t="str">
        <f aca="false">"="&amp;FU$10&amp;FU27</f>
        <v>='P:\396 AAHPA\11539601 State Port &amp; Harbor Benefits\IMPLAN Multipliers\[Petersburg 2013 Labor Income Multipliers.xls]Labor Income Multipliers'!$F$408</v>
      </c>
      <c r="FV43" s="0" t="str">
        <f aca="false">"="&amp;FV$10&amp;FV27</f>
        <v>='P:\396 AAHPA\11539601 State Port &amp; Harbor Benefits\IMPLAN Multipliers\[Petersburg 2013 Tax on Production and Imports Multipliers.xls]Tax on Production and Imports M'!$F$408</v>
      </c>
      <c r="FW43" s="0" t="str">
        <f aca="false">"="&amp;FW$10&amp;FW27</f>
        <v>='P:\396 AAHPA\11539601 State Port &amp; Harbor Benefits\IMPLAN Multipliers\[Petersburg 2013 Employment Multipliers.xls]Employment Multipliers'!$H$408</v>
      </c>
      <c r="FX43" s="0" t="str">
        <f aca="false">"="&amp;FX$10&amp;FX27</f>
        <v>='P:\396 AAHPA\11539601 State Port &amp; Harbor Benefits\IMPLAN Multipliers\[Petersburg 2013 Total Value Added Multipliers.xls]Total Value Added Multipliers'!$H$408</v>
      </c>
      <c r="FY43" s="0" t="str">
        <f aca="false">"="&amp;FY$10&amp;FY27</f>
        <v>='P:\396 AAHPA\11539601 State Port &amp; Harbor Benefits\IMPLAN Multipliers\[Petersburg 2013 Labor Income Multipliers.xls]Labor Income Multipliers'!$H$408</v>
      </c>
      <c r="FZ43" s="0" t="str">
        <f aca="false">"="&amp;FZ$10&amp;FZ27</f>
        <v>='P:\396 AAHPA\11539601 State Port &amp; Harbor Benefits\IMPLAN Multipliers\[Petersburg 2013 Tax on Production and Imports Multipliers.xls]Tax on Production and Imports M'!$H$408</v>
      </c>
      <c r="GA43" s="0" t="str">
        <f aca="false">"="&amp;GA$10&amp;GA27</f>
        <v>='P:\396 AAHPA\11539601 State Port &amp; Harbor Benefits\IMPLAN Multipliers\[POW Hyder 2013 Output Multipliers.xls]Output Multipliers'!$F$408</v>
      </c>
      <c r="GB43" s="0" t="str">
        <f aca="false">"="&amp;GB$10&amp;GB27</f>
        <v>='P:\396 AAHPA\11539601 State Port &amp; Harbor Benefits\IMPLAN Multipliers\[POW Hyder 2013 Employment Multipliers.xls]Employment Multipliers'!$F$408</v>
      </c>
      <c r="GC43" s="0" t="str">
        <f aca="false">"="&amp;GC$10&amp;GC27</f>
        <v>='P:\396 AAHPA\11539601 State Port &amp; Harbor Benefits\IMPLAN Multipliers\[POW Hyder 2013 Total Value Added Multipliers.xls]Total Value Added Multipliers'!$F$408</v>
      </c>
      <c r="GD43" s="0" t="str">
        <f aca="false">"="&amp;GD$10&amp;GD27</f>
        <v>='P:\396 AAHPA\11539601 State Port &amp; Harbor Benefits\IMPLAN Multipliers\[POW Hyder 2013 Labor Income Multipliers.xls]Labor Income Multipliers'!$F$408</v>
      </c>
      <c r="GE43" s="0" t="str">
        <f aca="false">"="&amp;GE$10&amp;GE27</f>
        <v>='P:\396 AAHPA\11539601 State Port &amp; Harbor Benefits\IMPLAN Multipliers\[POW Hyder 2013 Tax on Production and Imports Multipliers.xls]Tax on Production and Imports M'!$F$408</v>
      </c>
      <c r="GF43" s="0" t="str">
        <f aca="false">"="&amp;GF$10&amp;GF27</f>
        <v>='P:\396 AAHPA\11539601 State Port &amp; Harbor Benefits\IMPLAN Multipliers\[POW Hyder 2013 Employment Multipliers.xls]Employment Multipliers'!$H$408</v>
      </c>
      <c r="GG43" s="0" t="str">
        <f aca="false">"="&amp;GG$10&amp;GG27</f>
        <v>='P:\396 AAHPA\11539601 State Port &amp; Harbor Benefits\IMPLAN Multipliers\[POW Hyder 2013 Total Value Added Multipliers.xls]Total Value Added Multipliers'!$H$408</v>
      </c>
      <c r="GH43" s="0" t="str">
        <f aca="false">"="&amp;GH$10&amp;GH27</f>
        <v>='P:\396 AAHPA\11539601 State Port &amp; Harbor Benefits\IMPLAN Multipliers\[POW Hyder 2013 Labor Income Multipliers.xls]Labor Income Multipliers'!$H$408</v>
      </c>
      <c r="GI43" s="0" t="str">
        <f aca="false">"="&amp;GI$10&amp;GI27</f>
        <v>='P:\396 AAHPA\11539601 State Port &amp; Harbor Benefits\IMPLAN Multipliers\[POW Hyder 2013 Tax on Production and Imports Multipliers.xls]Tax on Production and Imports M'!$H$408</v>
      </c>
      <c r="GJ43" s="0" t="str">
        <f aca="false">"="&amp;GJ$10&amp;GJ27</f>
        <v>='P:\396 AAHPA\11539601 State Port &amp; Harbor Benefits\IMPLAN Multipliers\[Sitka 2013 Output Multipliers.xls]Output Multipliers'!$F$408</v>
      </c>
      <c r="GK43" s="0" t="str">
        <f aca="false">"="&amp;GK$10&amp;GK27</f>
        <v>='P:\396 AAHPA\11539601 State Port &amp; Harbor Benefits\IMPLAN Multipliers\[Sitka 2013 Employment Multipliers.xls]Employment Multipliers'!$F$408</v>
      </c>
      <c r="GL43" s="0" t="str">
        <f aca="false">"="&amp;GL$10&amp;GL27</f>
        <v>='P:\396 AAHPA\11539601 State Port &amp; Harbor Benefits\IMPLAN Multipliers\[Sitka 2013 Total Value Added Multipliers.xls]Total Value Added Multipliers'!$F$408</v>
      </c>
      <c r="GM43" s="0" t="str">
        <f aca="false">"="&amp;GM$10&amp;GM27</f>
        <v>='P:\396 AAHPA\11539601 State Port &amp; Harbor Benefits\IMPLAN Multipliers\[Sitka 2013 Labor Income Multipliers.xls]Labor Income Multipliers'!$F$408</v>
      </c>
      <c r="GN43" s="0" t="str">
        <f aca="false">"="&amp;GN$10&amp;GN27</f>
        <v>='P:\396 AAHPA\11539601 State Port &amp; Harbor Benefits\IMPLAN Multipliers\[Sitka 2013 Tax on Production and Imports Multipliers.xls]Tax on Production and Imports M'!$F$408</v>
      </c>
      <c r="GO43" s="0" t="str">
        <f aca="false">"="&amp;GO$10&amp;GO27</f>
        <v>='P:\396 AAHPA\11539601 State Port &amp; Harbor Benefits\IMPLAN Multipliers\[Sitka 2013 Employment Multipliers.xls]Employment Multipliers'!$H$408</v>
      </c>
      <c r="GP43" s="0" t="str">
        <f aca="false">"="&amp;GP$10&amp;GP27</f>
        <v>='P:\396 AAHPA\11539601 State Port &amp; Harbor Benefits\IMPLAN Multipliers\[Sitka 2013 Total Value Added Multipliers.xls]Total Value Added Multipliers'!$H$408</v>
      </c>
      <c r="GQ43" s="0" t="str">
        <f aca="false">"="&amp;GQ$10&amp;GQ27</f>
        <v>='P:\396 AAHPA\11539601 State Port &amp; Harbor Benefits\IMPLAN Multipliers\[Sitka 2013 Labor Income Multipliers.xls]Labor Income Multipliers'!$H$408</v>
      </c>
      <c r="GR43" s="0" t="str">
        <f aca="false">"="&amp;GR$10&amp;GR27</f>
        <v>='P:\396 AAHPA\11539601 State Port &amp; Harbor Benefits\IMPLAN Multipliers\[Sitka 2013 Tax on Production and Imports Multipliers.xls]Tax on Production and Imports M'!$H$408</v>
      </c>
      <c r="GS43" s="0" t="str">
        <f aca="false">"="&amp;GS$10&amp;GS27</f>
        <v>='P:\396 AAHPA\11539601 State Port &amp; Harbor Benefits\IMPLAN Multipliers\[Skagway 2013 Output Multipliers.xls]Output Multipliers'!$F$408</v>
      </c>
      <c r="GT43" s="0" t="str">
        <f aca="false">"="&amp;GT$10&amp;GT27</f>
        <v>='P:\396 AAHPA\11539601 State Port &amp; Harbor Benefits\IMPLAN Multipliers\[Skagway 2013 Employment Multipliers.xls]Employment Multipliers'!$F$408</v>
      </c>
      <c r="GU43" s="0" t="str">
        <f aca="false">"="&amp;GU$10&amp;GU27</f>
        <v>='P:\396 AAHPA\11539601 State Port &amp; Harbor Benefits\IMPLAN Multipliers\[Skagway 2013 Total Value Added Multipliers.xls]Total Value Added Multipliers'!$F$408</v>
      </c>
      <c r="GV43" s="0" t="str">
        <f aca="false">"="&amp;GV$10&amp;GV27</f>
        <v>='P:\396 AAHPA\11539601 State Port &amp; Harbor Benefits\IMPLAN Multipliers\[Skagway 2013 Labor Income Multipliers.xls]Labor Income Multipliers'!$F$408</v>
      </c>
      <c r="GW43" s="0" t="str">
        <f aca="false">"="&amp;GW$10&amp;GW27</f>
        <v>='P:\396 AAHPA\11539601 State Port &amp; Harbor Benefits\IMPLAN Multipliers\[Skagway 2013 Tax on Production and Imports Multipliers.xls]Tax on Production and Imports M'!$F$408</v>
      </c>
      <c r="GX43" s="0" t="str">
        <f aca="false">"="&amp;GX$10&amp;GX27</f>
        <v>='P:\396 AAHPA\11539601 State Port &amp; Harbor Benefits\IMPLAN Multipliers\[Skagway 2013 Employment Multipliers.xls]Employment Multipliers'!$H$408</v>
      </c>
      <c r="GY43" s="0" t="str">
        <f aca="false">"="&amp;GY$10&amp;GY27</f>
        <v>='P:\396 AAHPA\11539601 State Port &amp; Harbor Benefits\IMPLAN Multipliers\[Skagway 2013 Total Value Added Multipliers.xls]Total Value Added Multipliers'!$H$408</v>
      </c>
      <c r="GZ43" s="0" t="str">
        <f aca="false">"="&amp;GZ$10&amp;GZ27</f>
        <v>='P:\396 AAHPA\11539601 State Port &amp; Harbor Benefits\IMPLAN Multipliers\[Skagway 2013 Labor Income Multipliers.xls]Labor Income Multipliers'!$H$408</v>
      </c>
      <c r="HA43" s="0" t="str">
        <f aca="false">"="&amp;HA$10&amp;HA27</f>
        <v>='P:\396 AAHPA\11539601 State Port &amp; Harbor Benefits\IMPLAN Multipliers\[Skagway 2013 Tax on Production and Imports Multipliers.xls]Tax on Production and Imports M'!$H$408</v>
      </c>
      <c r="HB43" s="0" t="str">
        <f aca="false">"="&amp;HB$10&amp;HB27</f>
        <v>='P:\396 AAHPA\11539601 State Port &amp; Harbor Benefits\IMPLAN Multipliers\[SE Fairbanks 2013 Output Multipliers.xls]Output Multipliers'!$F$408</v>
      </c>
      <c r="HC43" s="0" t="str">
        <f aca="false">"="&amp;HC$10&amp;HC27</f>
        <v>='P:\396 AAHPA\11539601 State Port &amp; Harbor Benefits\IMPLAN Multipliers\[SE Fairbanks 2013 Employment Multipliers.xls]Employment Multipliers'!$F$408</v>
      </c>
      <c r="HD43" s="0" t="str">
        <f aca="false">"="&amp;HD$10&amp;HD27</f>
        <v>='P:\396 AAHPA\11539601 State Port &amp; Harbor Benefits\IMPLAN Multipliers\[SE Fairbanks 2013 Total Value Added Multipliers.xls]Total Value Added Multipliers'!$F$408</v>
      </c>
      <c r="HE43" s="0" t="str">
        <f aca="false">"="&amp;HE$10&amp;HE27</f>
        <v>='P:\396 AAHPA\11539601 State Port &amp; Harbor Benefits\IMPLAN Multipliers\[SE Fairbanks 2013 Labor Income Multipliers.xls]Labor Income Multipliers'!$F$408</v>
      </c>
      <c r="HF43" s="0" t="str">
        <f aca="false">"="&amp;HF$10&amp;HF27</f>
        <v>='P:\396 AAHPA\11539601 State Port &amp; Harbor Benefits\IMPLAN Multipliers\[SE Fairbanks 2013 Tax on Production and Imports Multipliers.xls]Tax on Production and Imports M'!$F$408</v>
      </c>
      <c r="HG43" s="0" t="str">
        <f aca="false">"="&amp;HG$10&amp;HG27</f>
        <v>='P:\396 AAHPA\11539601 State Port &amp; Harbor Benefits\IMPLAN Multipliers\[SE Fairbanks 2013 Employment Multipliers.xls]Employment Multipliers'!$H$408</v>
      </c>
      <c r="HH43" s="0" t="str">
        <f aca="false">"="&amp;HH$10&amp;HH27</f>
        <v>='P:\396 AAHPA\11539601 State Port &amp; Harbor Benefits\IMPLAN Multipliers\[SE Fairbanks 2013 Total Value Added Multipliers.xls]Total Value Added Multipliers'!$H$408</v>
      </c>
      <c r="HI43" s="0" t="str">
        <f aca="false">"="&amp;HI$10&amp;HI27</f>
        <v>='P:\396 AAHPA\11539601 State Port &amp; Harbor Benefits\IMPLAN Multipliers\[SE Fairbanks 2013 Labor Income Multipliers.xls]Labor Income Multipliers'!$H$408</v>
      </c>
      <c r="HJ43" s="0" t="str">
        <f aca="false">"="&amp;HJ$10&amp;HJ27</f>
        <v>='P:\396 AAHPA\11539601 State Port &amp; Harbor Benefits\IMPLAN Multipliers\[SE Fairbanks 2013 Tax on Production and Imports Multipliers.xls]Tax on Production and Imports M'!$H$408</v>
      </c>
      <c r="HK43" s="0" t="str">
        <f aca="false">"="&amp;HK$10&amp;HK27</f>
        <v>='P:\396 AAHPA\11539601 State Port &amp; Harbor Benefits\IMPLAN Multipliers\[Valdez Cordova 2013 Output Multipliers.xls]Output Multipliers'!$F$408</v>
      </c>
      <c r="HL43" s="0" t="str">
        <f aca="false">"="&amp;HL$10&amp;HL27</f>
        <v>='P:\396 AAHPA\11539601 State Port &amp; Harbor Benefits\IMPLAN Multipliers\[Valdez Cordova 2013 Employment Multipliers.xls]Employment Multipliers'!$F$408</v>
      </c>
      <c r="HM43" s="0" t="str">
        <f aca="false">"="&amp;HM$10&amp;HM27</f>
        <v>='P:\396 AAHPA\11539601 State Port &amp; Harbor Benefits\IMPLAN Multipliers\[Valdez Cordova 2013 Total Value Added Multipliers.xls]Total Value Added Multipliers'!$F$408</v>
      </c>
      <c r="HN43" s="0" t="str">
        <f aca="false">"="&amp;HN$10&amp;HN27</f>
        <v>='P:\396 AAHPA\11539601 State Port &amp; Harbor Benefits\IMPLAN Multipliers\[Valdez Cordova 2013 Labor Income Multipliers.xls]Labor Income Multipliers'!$F$408</v>
      </c>
      <c r="HO43" s="0" t="str">
        <f aca="false">"="&amp;HO$10&amp;HO27</f>
        <v>='P:\396 AAHPA\11539601 State Port &amp; Harbor Benefits\IMPLAN Multipliers\[Valdez Cordova 2013 Tax on Production and Imports Multipliers.xls]Tax on Production and Imports M'!$F$408</v>
      </c>
      <c r="HP43" s="0" t="str">
        <f aca="false">"="&amp;HP$10&amp;HP27</f>
        <v>='P:\396 AAHPA\11539601 State Port &amp; Harbor Benefits\IMPLAN Multipliers\[Valdez Cordova 2013 Employment Multipliers.xls]Employment Multipliers'!$H$408</v>
      </c>
      <c r="HQ43" s="0" t="str">
        <f aca="false">"="&amp;HQ$10&amp;HQ27</f>
        <v>='P:\396 AAHPA\11539601 State Port &amp; Harbor Benefits\IMPLAN Multipliers\[Valdez Cordova 2013 Total Value Added Multipliers.xls]Total Value Added Multipliers'!$H$408</v>
      </c>
      <c r="HR43" s="0" t="str">
        <f aca="false">"="&amp;HR$10&amp;HR27</f>
        <v>='P:\396 AAHPA\11539601 State Port &amp; Harbor Benefits\IMPLAN Multipliers\[Valdez Cordova 2013 Labor Income Multipliers.xls]Labor Income Multipliers'!$H$408</v>
      </c>
      <c r="HS43" s="0" t="str">
        <f aca="false">"="&amp;HS$10&amp;HS27</f>
        <v>='P:\396 AAHPA\11539601 State Port &amp; Harbor Benefits\IMPLAN Multipliers\[Valdez Cordova 2013 Tax on Production and Imports Multipliers.xls]Tax on Production and Imports M'!$H$408</v>
      </c>
      <c r="HT43" s="0" t="str">
        <f aca="false">"="&amp;HT$10&amp;HT27</f>
        <v>='P:\396 AAHPA\11539601 State Port &amp; Harbor Benefits\IMPLAN Multipliers\[Wade Hampton 2013 Output Multipliers.xls]Output Multipliers'!$F$408</v>
      </c>
      <c r="HU43" s="0" t="str">
        <f aca="false">"="&amp;HU$10&amp;HU27</f>
        <v>='P:\396 AAHPA\11539601 State Port &amp; Harbor Benefits\IMPLAN Multipliers\[Wade Hampton 2013 Employment Multipliers.xls]Employment Multipliers'!$F$408</v>
      </c>
      <c r="HV43" s="0" t="str">
        <f aca="false">"="&amp;HV$10&amp;HV27</f>
        <v>='P:\396 AAHPA\11539601 State Port &amp; Harbor Benefits\IMPLAN Multipliers\[Wade Hampton 2013 Total Value Added Multipliers.xls]Total Value Added Multipliers'!$F$408</v>
      </c>
      <c r="HW43" s="0" t="str">
        <f aca="false">"="&amp;HW$10&amp;HW27</f>
        <v>='P:\396 AAHPA\11539601 State Port &amp; Harbor Benefits\IMPLAN Multipliers\[Wade Hampton 2013 Labor Income Multipliers.xls]Labor Income Multipliers'!$F$408</v>
      </c>
      <c r="HX43" s="0" t="str">
        <f aca="false">"="&amp;HX$10&amp;HX27</f>
        <v>='P:\396 AAHPA\11539601 State Port &amp; Harbor Benefits\IMPLAN Multipliers\[Wade Hampton 2013 Tax on Production and Imports Multipliers.xls]Tax on Production and Imports M'!$F$408</v>
      </c>
      <c r="HY43" s="0" t="str">
        <f aca="false">"="&amp;HY$10&amp;HY27</f>
        <v>='P:\396 AAHPA\11539601 State Port &amp; Harbor Benefits\IMPLAN Multipliers\[Wade Hampton 2013 Employment Multipliers.xls]Employment Multipliers'!$H$408</v>
      </c>
      <c r="HZ43" s="0" t="str">
        <f aca="false">"="&amp;HZ$10&amp;HZ27</f>
        <v>='P:\396 AAHPA\11539601 State Port &amp; Harbor Benefits\IMPLAN Multipliers\[Wade Hampton 2013 Total Value Added Multipliers.xls]Total Value Added Multipliers'!$H$408</v>
      </c>
      <c r="IA43" s="0" t="str">
        <f aca="false">"="&amp;IA$10&amp;IA27</f>
        <v>='P:\396 AAHPA\11539601 State Port &amp; Harbor Benefits\IMPLAN Multipliers\[Wade Hampton 2013 Labor Income Multipliers.xls]Labor Income Multipliers'!$H$408</v>
      </c>
      <c r="IB43" s="0" t="str">
        <f aca="false">"="&amp;IB$10&amp;IB27</f>
        <v>='P:\396 AAHPA\11539601 State Port &amp; Harbor Benefits\IMPLAN Multipliers\[Wade Hampton 2013 Tax on Production and Imports Multipliers.xls]Tax on Production and Imports M'!$H$408</v>
      </c>
      <c r="IC43" s="0" t="str">
        <f aca="false">"="&amp;IC$10&amp;IC27</f>
        <v>='P:\396 AAHPA\11539601 State Port &amp; Harbor Benefits\IMPLAN Multipliers\[Wrangell 2013 Output Multipliers.xls]Output Multipliers'!$F$408</v>
      </c>
      <c r="ID43" s="0" t="str">
        <f aca="false">"="&amp;ID$10&amp;ID27</f>
        <v>='P:\396 AAHPA\11539601 State Port &amp; Harbor Benefits\IMPLAN Multipliers\[Wrangell 2013 Employment Multipliers.xls]Employment Multipliers'!$F$408</v>
      </c>
      <c r="IE43" s="0" t="str">
        <f aca="false">"="&amp;IE$10&amp;IE27</f>
        <v>='P:\396 AAHPA\11539601 State Port &amp; Harbor Benefits\IMPLAN Multipliers\[Wrangell 2013 Total Value Added Multipliers.xls]Total Value Added Multipliers'!$F$408</v>
      </c>
      <c r="IF43" s="0" t="str">
        <f aca="false">"="&amp;IF$10&amp;IF27</f>
        <v>='P:\396 AAHPA\11539601 State Port &amp; Harbor Benefits\IMPLAN Multipliers\[Wrangell 2013 Labor Income Multipliers.xls]Labor Income Multipliers'!$F$408</v>
      </c>
      <c r="IG43" s="0" t="str">
        <f aca="false">"="&amp;IG$10&amp;IG27</f>
        <v>='P:\396 AAHPA\11539601 State Port &amp; Harbor Benefits\IMPLAN Multipliers\[Wrangell 2013 Tax on Production and Imports Multipliers.xls]Tax on Production and Imports M'!$F$408</v>
      </c>
      <c r="IH43" s="0" t="str">
        <f aca="false">"="&amp;IH$10&amp;IH27</f>
        <v>='P:\396 AAHPA\11539601 State Port &amp; Harbor Benefits\IMPLAN Multipliers\[Wrangell 2013 Employment Multipliers.xls]Employment Multipliers'!$H$408</v>
      </c>
      <c r="II43" s="0" t="str">
        <f aca="false">"="&amp;II$10&amp;II27</f>
        <v>='P:\396 AAHPA\11539601 State Port &amp; Harbor Benefits\IMPLAN Multipliers\[Wrangell 2013 Total Value Added Multipliers.xls]Total Value Added Multipliers'!$H$408</v>
      </c>
      <c r="IJ43" s="0" t="str">
        <f aca="false">"="&amp;IJ$10&amp;IJ27</f>
        <v>='P:\396 AAHPA\11539601 State Port &amp; Harbor Benefits\IMPLAN Multipliers\[Wrangell 2013 Labor Income Multipliers.xls]Labor Income Multipliers'!$H$408</v>
      </c>
      <c r="IK43" s="0" t="str">
        <f aca="false">"="&amp;IK$10&amp;IK27</f>
        <v>='P:\396 AAHPA\11539601 State Port &amp; Harbor Benefits\IMPLAN Multipliers\[Wrangell 2013 Tax on Production and Imports Multipliers.xls]Tax on Production and Imports M'!$H$408</v>
      </c>
      <c r="IL43" s="0" t="str">
        <f aca="false">"="&amp;IL$10&amp;IL27</f>
        <v>='P:\396 AAHPA\11539601 State Port &amp; Harbor Benefits\IMPLAN Multipliers\[Yakutat 2013 Output Multipliers.xls]Output Multipliers'!$F$408</v>
      </c>
      <c r="IM43" s="0" t="str">
        <f aca="false">"="&amp;IM$10&amp;IM27</f>
        <v>='P:\396 AAHPA\11539601 State Port &amp; Harbor Benefits\IMPLAN Multipliers\[Yakutat 2013 Employment Multipliers.xls]Employment Multipliers'!$F$408</v>
      </c>
      <c r="IN43" s="0" t="str">
        <f aca="false">"="&amp;IN$10&amp;IN27</f>
        <v>='P:\396 AAHPA\11539601 State Port &amp; Harbor Benefits\IMPLAN Multipliers\[Yakutat 2013 Total Value Added Multipliers.xls]Total Value Added Multipliers'!$F$408</v>
      </c>
      <c r="IO43" s="0" t="str">
        <f aca="false">"="&amp;IO$10&amp;IO27</f>
        <v>='P:\396 AAHPA\11539601 State Port &amp; Harbor Benefits\IMPLAN Multipliers\[Yakutat 2013 Labor Income Multipliers.xls]Labor Income Multipliers'!$F$408</v>
      </c>
      <c r="IP43" s="0" t="str">
        <f aca="false">"="&amp;IP$10&amp;IP27</f>
        <v>='P:\396 AAHPA\11539601 State Port &amp; Harbor Benefits\IMPLAN Multipliers\[Yakutat 2013 Tax on Production and Imports Multipliers.xls]Tax on Production and Imports M'!$F$408</v>
      </c>
      <c r="IQ43" s="0" t="str">
        <f aca="false">"="&amp;IQ$10&amp;IQ27</f>
        <v>='P:\396 AAHPA\11539601 State Port &amp; Harbor Benefits\IMPLAN Multipliers\[Yakutat 2013 Employment Multipliers.xls]Employment Multipliers'!$H$408</v>
      </c>
      <c r="IR43" s="0" t="str">
        <f aca="false">"="&amp;IR$10&amp;IR27</f>
        <v>='P:\396 AAHPA\11539601 State Port &amp; Harbor Benefits\IMPLAN Multipliers\[Yakutat 2013 Total Value Added Multipliers.xls]Total Value Added Multipliers'!$H$408</v>
      </c>
      <c r="IS43" s="0" t="str">
        <f aca="false">"="&amp;IS$10&amp;IS27</f>
        <v>='P:\396 AAHPA\11539601 State Port &amp; Harbor Benefits\IMPLAN Multipliers\[Yakutat 2013 Labor Income Multipliers.xls]Labor Income Multipliers'!$H$408</v>
      </c>
      <c r="IT43" s="0" t="str">
        <f aca="false">"="&amp;IT$10&amp;IT27</f>
        <v>='P:\396 AAHPA\11539601 State Port &amp; Harbor Benefits\IMPLAN Multipliers\[Yakutat 2013 Tax on Production and Imports Multipliers.xls]Tax on Production and Imports M'!$H$408</v>
      </c>
      <c r="IU43" s="0" t="str">
        <f aca="false">"="&amp;IU$10&amp;IU27</f>
        <v>='P:\396 AAHPA\11539601 State Port &amp; Harbor Benefits\IMPLAN Multipliers\[YK CA 2013 Output Multipliers.xls]Output Multipliers'!$F$408</v>
      </c>
      <c r="IV43" s="0" t="str">
        <f aca="false">"="&amp;IV$10&amp;IV27</f>
        <v>='P:\396 AAHPA\11539601 State Port &amp; Harbor Benefits\IMPLAN Multipliers\[YK CA 2013 Employment Multipliers.xls]Employment Multipliers'!$F$408</v>
      </c>
      <c r="IW43" s="0" t="str">
        <f aca="false">"="&amp;IW$10&amp;IW27</f>
        <v>='P:\396 AAHPA\11539601 State Port &amp; Harbor Benefits\IMPLAN Multipliers\[YK CA 2013 Total Value Added Multipliers.xls]Total Value Added Multipliers'!$F$408</v>
      </c>
      <c r="IX43" s="0" t="str">
        <f aca="false">"="&amp;IX$10&amp;IX27</f>
        <v>='P:\396 AAHPA\11539601 State Port &amp; Harbor Benefits\IMPLAN Multipliers\[YK CA 2013 Labor Income Multipliers.xls]Labor Income Multipliers'!$F$408</v>
      </c>
      <c r="IY43" s="0" t="str">
        <f aca="false">"="&amp;IY$10&amp;IY27</f>
        <v>='P:\396 AAHPA\11539601 State Port &amp; Harbor Benefits\IMPLAN Multipliers\[YK CA 2013 Tax on Production and Imports Multipliers.xls]Tax on Production and Imports M'!$F$408</v>
      </c>
      <c r="IZ43" s="0" t="str">
        <f aca="false">"="&amp;IZ$10&amp;IZ27</f>
        <v>='P:\396 AAHPA\11539601 State Port &amp; Harbor Benefits\IMPLAN Multipliers\[YK CA 2013 Employment Multipliers.xls]Employment Multipliers'!$H$408</v>
      </c>
      <c r="JA43" s="0" t="str">
        <f aca="false">"="&amp;JA$10&amp;JA27</f>
        <v>='P:\396 AAHPA\11539601 State Port &amp; Harbor Benefits\IMPLAN Multipliers\[YK CA 2013 Total Value Added Multipliers.xls]Total Value Added Multipliers'!$H$408</v>
      </c>
      <c r="JB43" s="0" t="str">
        <f aca="false">"="&amp;JB$10&amp;JB27</f>
        <v>='P:\396 AAHPA\11539601 State Port &amp; Harbor Benefits\IMPLAN Multipliers\[YK CA 2013 Labor Income Multipliers.xls]Labor Income Multipliers'!$H$408</v>
      </c>
      <c r="JC43" s="0" t="str">
        <f aca="false">"="&amp;JC$10&amp;JC27</f>
        <v>='P:\396 AAHPA\11539601 State Port &amp; Harbor Benefits\IMPLAN Multipliers\[YK CA 2013 Tax on Production and Imports Multipliers.xls]Tax on Production and Imports M'!$H$408</v>
      </c>
    </row>
    <row r="44" customFormat="false" ht="12.75" hidden="true" customHeight="false" outlineLevel="0" collapsed="false"/>
    <row r="45" customFormat="false" ht="12.75" hidden="true" customHeight="false" outlineLevel="0" collapsed="false"/>
    <row r="46" customFormat="false" ht="12.75" hidden="false" customHeight="false" outlineLevel="0" collapsed="false">
      <c r="B46" s="0" t="s">
        <v>122</v>
      </c>
      <c r="C46" s="0" t="n">
        <f aca="false">C3</f>
        <v>1</v>
      </c>
      <c r="D46" s="0" t="n">
        <f aca="false">D3</f>
        <v>1</v>
      </c>
      <c r="E46" s="0" t="n">
        <f aca="false">E3</f>
        <v>1</v>
      </c>
      <c r="F46" s="0" t="n">
        <f aca="false">F3</f>
        <v>1</v>
      </c>
      <c r="G46" s="0" t="n">
        <f aca="false">G3</f>
        <v>1</v>
      </c>
      <c r="H46" s="0" t="n">
        <f aca="false">H3</f>
        <v>1</v>
      </c>
      <c r="I46" s="0" t="n">
        <f aca="false">I3</f>
        <v>1</v>
      </c>
      <c r="J46" s="0" t="n">
        <f aca="false">J3</f>
        <v>1</v>
      </c>
      <c r="K46" s="0" t="n">
        <f aca="false">K3</f>
        <v>1</v>
      </c>
      <c r="L46" s="0" t="n">
        <f aca="false">L3</f>
        <v>2</v>
      </c>
      <c r="M46" s="0" t="n">
        <f aca="false">M3</f>
        <v>2</v>
      </c>
      <c r="N46" s="0" t="n">
        <f aca="false">N3</f>
        <v>2</v>
      </c>
      <c r="O46" s="0" t="n">
        <f aca="false">O3</f>
        <v>2</v>
      </c>
      <c r="P46" s="0" t="n">
        <f aca="false">P3</f>
        <v>2</v>
      </c>
      <c r="Q46" s="0" t="n">
        <f aca="false">Q3</f>
        <v>2</v>
      </c>
      <c r="R46" s="0" t="n">
        <f aca="false">R3</f>
        <v>2</v>
      </c>
      <c r="S46" s="0" t="n">
        <f aca="false">S3</f>
        <v>2</v>
      </c>
      <c r="T46" s="0" t="n">
        <f aca="false">T3</f>
        <v>2</v>
      </c>
      <c r="U46" s="0" t="n">
        <f aca="false">U3</f>
        <v>3</v>
      </c>
      <c r="V46" s="0" t="n">
        <f aca="false">V3</f>
        <v>3</v>
      </c>
      <c r="W46" s="0" t="n">
        <f aca="false">W3</f>
        <v>3</v>
      </c>
      <c r="X46" s="0" t="n">
        <f aca="false">X3</f>
        <v>3</v>
      </c>
      <c r="Y46" s="0" t="n">
        <f aca="false">Y3</f>
        <v>3</v>
      </c>
      <c r="Z46" s="0" t="n">
        <f aca="false">Z3</f>
        <v>3</v>
      </c>
      <c r="AA46" s="0" t="n">
        <f aca="false">AA3</f>
        <v>3</v>
      </c>
      <c r="AB46" s="0" t="n">
        <f aca="false">AB3</f>
        <v>3</v>
      </c>
      <c r="AC46" s="0" t="n">
        <f aca="false">AC3</f>
        <v>3</v>
      </c>
      <c r="AD46" s="0" t="n">
        <f aca="false">AD3</f>
        <v>4</v>
      </c>
      <c r="AE46" s="0" t="n">
        <f aca="false">AE3</f>
        <v>4</v>
      </c>
      <c r="AF46" s="0" t="n">
        <f aca="false">AF3</f>
        <v>4</v>
      </c>
      <c r="AG46" s="0" t="n">
        <f aca="false">AG3</f>
        <v>4</v>
      </c>
      <c r="AH46" s="0" t="n">
        <f aca="false">AH3</f>
        <v>4</v>
      </c>
      <c r="AI46" s="0" t="n">
        <f aca="false">AI3</f>
        <v>4</v>
      </c>
      <c r="AJ46" s="0" t="n">
        <f aca="false">AJ3</f>
        <v>4</v>
      </c>
      <c r="AK46" s="0" t="n">
        <f aca="false">AK3</f>
        <v>4</v>
      </c>
      <c r="AL46" s="0" t="n">
        <f aca="false">AL3</f>
        <v>4</v>
      </c>
      <c r="AM46" s="0" t="n">
        <f aca="false">AM3</f>
        <v>5</v>
      </c>
      <c r="AN46" s="0" t="n">
        <f aca="false">AN3</f>
        <v>5</v>
      </c>
      <c r="AO46" s="0" t="n">
        <f aca="false">AO3</f>
        <v>5</v>
      </c>
      <c r="AP46" s="0" t="n">
        <f aca="false">AP3</f>
        <v>5</v>
      </c>
      <c r="AQ46" s="0" t="n">
        <f aca="false">AQ3</f>
        <v>5</v>
      </c>
      <c r="AR46" s="0" t="n">
        <f aca="false">AR3</f>
        <v>5</v>
      </c>
      <c r="AS46" s="0" t="n">
        <f aca="false">AS3</f>
        <v>5</v>
      </c>
      <c r="AT46" s="0" t="n">
        <f aca="false">AT3</f>
        <v>5</v>
      </c>
      <c r="AU46" s="0" t="n">
        <f aca="false">AU3</f>
        <v>5</v>
      </c>
      <c r="AV46" s="0" t="n">
        <f aca="false">AV3</f>
        <v>6</v>
      </c>
      <c r="AW46" s="0" t="n">
        <f aca="false">AW3</f>
        <v>6</v>
      </c>
      <c r="AX46" s="0" t="n">
        <f aca="false">AX3</f>
        <v>6</v>
      </c>
      <c r="AY46" s="0" t="n">
        <f aca="false">AY3</f>
        <v>6</v>
      </c>
      <c r="AZ46" s="0" t="n">
        <f aca="false">AZ3</f>
        <v>6</v>
      </c>
      <c r="BA46" s="0" t="n">
        <f aca="false">BA3</f>
        <v>6</v>
      </c>
      <c r="BB46" s="0" t="n">
        <f aca="false">BB3</f>
        <v>6</v>
      </c>
      <c r="BC46" s="0" t="n">
        <f aca="false">BC3</f>
        <v>6</v>
      </c>
      <c r="BD46" s="0" t="n">
        <f aca="false">BD3</f>
        <v>6</v>
      </c>
      <c r="BE46" s="0" t="n">
        <f aca="false">BE3</f>
        <v>7</v>
      </c>
      <c r="BF46" s="0" t="n">
        <f aca="false">BF3</f>
        <v>7</v>
      </c>
      <c r="BG46" s="0" t="n">
        <f aca="false">BG3</f>
        <v>7</v>
      </c>
      <c r="BH46" s="0" t="n">
        <f aca="false">BH3</f>
        <v>7</v>
      </c>
      <c r="BI46" s="0" t="n">
        <f aca="false">BI3</f>
        <v>7</v>
      </c>
      <c r="BJ46" s="0" t="n">
        <f aca="false">BJ3</f>
        <v>7</v>
      </c>
      <c r="BK46" s="0" t="n">
        <f aca="false">BK3</f>
        <v>7</v>
      </c>
      <c r="BL46" s="0" t="n">
        <f aca="false">BL3</f>
        <v>7</v>
      </c>
      <c r="BM46" s="0" t="n">
        <f aca="false">BM3</f>
        <v>7</v>
      </c>
      <c r="BN46" s="0" t="n">
        <f aca="false">BN3</f>
        <v>8</v>
      </c>
      <c r="BO46" s="0" t="n">
        <f aca="false">BO3</f>
        <v>8</v>
      </c>
      <c r="BP46" s="0" t="n">
        <f aca="false">BP3</f>
        <v>8</v>
      </c>
      <c r="BQ46" s="0" t="n">
        <f aca="false">BQ3</f>
        <v>8</v>
      </c>
      <c r="BR46" s="0" t="n">
        <f aca="false">BR3</f>
        <v>8</v>
      </c>
      <c r="BS46" s="0" t="n">
        <f aca="false">BS3</f>
        <v>8</v>
      </c>
      <c r="BT46" s="0" t="n">
        <f aca="false">BT3</f>
        <v>8</v>
      </c>
      <c r="BU46" s="0" t="n">
        <f aca="false">BU3</f>
        <v>8</v>
      </c>
      <c r="BV46" s="0" t="n">
        <f aca="false">BV3</f>
        <v>8</v>
      </c>
      <c r="BW46" s="0" t="n">
        <f aca="false">BW3</f>
        <v>9</v>
      </c>
      <c r="BX46" s="0" t="n">
        <f aca="false">BX3</f>
        <v>9</v>
      </c>
      <c r="BY46" s="0" t="n">
        <f aca="false">BY3</f>
        <v>9</v>
      </c>
      <c r="BZ46" s="0" t="n">
        <f aca="false">BZ3</f>
        <v>9</v>
      </c>
      <c r="CA46" s="0" t="n">
        <f aca="false">CA3</f>
        <v>9</v>
      </c>
      <c r="CB46" s="0" t="n">
        <f aca="false">CB3</f>
        <v>9</v>
      </c>
      <c r="CC46" s="0" t="n">
        <f aca="false">CC3</f>
        <v>9</v>
      </c>
      <c r="CD46" s="0" t="n">
        <f aca="false">CD3</f>
        <v>9</v>
      </c>
      <c r="CE46" s="0" t="n">
        <f aca="false">CE3</f>
        <v>9</v>
      </c>
      <c r="CF46" s="0" t="n">
        <f aca="false">CF3</f>
        <v>10</v>
      </c>
      <c r="CG46" s="0" t="n">
        <f aca="false">CG3</f>
        <v>10</v>
      </c>
      <c r="CH46" s="0" t="n">
        <f aca="false">CH3</f>
        <v>10</v>
      </c>
      <c r="CI46" s="0" t="n">
        <f aca="false">CI3</f>
        <v>10</v>
      </c>
      <c r="CJ46" s="0" t="n">
        <f aca="false">CJ3</f>
        <v>10</v>
      </c>
      <c r="CK46" s="0" t="n">
        <f aca="false">CK3</f>
        <v>10</v>
      </c>
      <c r="CL46" s="0" t="n">
        <f aca="false">CL3</f>
        <v>10</v>
      </c>
      <c r="CM46" s="0" t="n">
        <f aca="false">CM3</f>
        <v>10</v>
      </c>
      <c r="CN46" s="0" t="n">
        <f aca="false">CN3</f>
        <v>10</v>
      </c>
      <c r="CO46" s="0" t="n">
        <f aca="false">CO3</f>
        <v>11</v>
      </c>
      <c r="CP46" s="0" t="n">
        <f aca="false">CP3</f>
        <v>11</v>
      </c>
      <c r="CQ46" s="0" t="n">
        <f aca="false">CQ3</f>
        <v>11</v>
      </c>
      <c r="CR46" s="0" t="n">
        <f aca="false">CR3</f>
        <v>11</v>
      </c>
      <c r="CS46" s="0" t="n">
        <f aca="false">CS3</f>
        <v>11</v>
      </c>
      <c r="CT46" s="0" t="n">
        <f aca="false">CT3</f>
        <v>11</v>
      </c>
      <c r="CU46" s="0" t="n">
        <f aca="false">CU3</f>
        <v>11</v>
      </c>
      <c r="CV46" s="0" t="n">
        <f aca="false">CV3</f>
        <v>11</v>
      </c>
      <c r="CW46" s="0" t="n">
        <f aca="false">CW3</f>
        <v>11</v>
      </c>
      <c r="CX46" s="0" t="n">
        <f aca="false">CX3</f>
        <v>12</v>
      </c>
      <c r="CY46" s="0" t="n">
        <f aca="false">CY3</f>
        <v>12</v>
      </c>
      <c r="CZ46" s="0" t="n">
        <f aca="false">CZ3</f>
        <v>12</v>
      </c>
      <c r="DA46" s="0" t="n">
        <f aca="false">DA3</f>
        <v>12</v>
      </c>
      <c r="DB46" s="0" t="n">
        <f aca="false">DB3</f>
        <v>12</v>
      </c>
      <c r="DC46" s="0" t="n">
        <f aca="false">DC3</f>
        <v>12</v>
      </c>
      <c r="DD46" s="0" t="n">
        <f aca="false">DD3</f>
        <v>12</v>
      </c>
      <c r="DE46" s="0" t="n">
        <f aca="false">DE3</f>
        <v>12</v>
      </c>
      <c r="DF46" s="0" t="n">
        <f aca="false">DF3</f>
        <v>12</v>
      </c>
      <c r="DG46" s="0" t="n">
        <f aca="false">DG3</f>
        <v>13</v>
      </c>
      <c r="DH46" s="0" t="n">
        <f aca="false">DH3</f>
        <v>13</v>
      </c>
      <c r="DI46" s="0" t="n">
        <f aca="false">DI3</f>
        <v>13</v>
      </c>
      <c r="DJ46" s="0" t="n">
        <f aca="false">DJ3</f>
        <v>13</v>
      </c>
      <c r="DK46" s="0" t="n">
        <f aca="false">DK3</f>
        <v>13</v>
      </c>
      <c r="DL46" s="0" t="n">
        <f aca="false">DL3</f>
        <v>13</v>
      </c>
      <c r="DM46" s="0" t="n">
        <f aca="false">DM3</f>
        <v>13</v>
      </c>
      <c r="DN46" s="0" t="n">
        <f aca="false">DN3</f>
        <v>13</v>
      </c>
      <c r="DO46" s="0" t="n">
        <f aca="false">DO3</f>
        <v>13</v>
      </c>
      <c r="DP46" s="0" t="n">
        <f aca="false">DP3</f>
        <v>14</v>
      </c>
      <c r="DQ46" s="0" t="n">
        <f aca="false">DQ3</f>
        <v>14</v>
      </c>
      <c r="DR46" s="0" t="n">
        <f aca="false">DR3</f>
        <v>14</v>
      </c>
      <c r="DS46" s="0" t="n">
        <f aca="false">DS3</f>
        <v>14</v>
      </c>
      <c r="DT46" s="0" t="n">
        <f aca="false">DT3</f>
        <v>14</v>
      </c>
      <c r="DU46" s="0" t="n">
        <f aca="false">DU3</f>
        <v>14</v>
      </c>
      <c r="DV46" s="0" t="n">
        <f aca="false">DV3</f>
        <v>14</v>
      </c>
      <c r="DW46" s="0" t="n">
        <f aca="false">DW3</f>
        <v>14</v>
      </c>
      <c r="DX46" s="0" t="n">
        <f aca="false">DX3</f>
        <v>14</v>
      </c>
      <c r="DY46" s="0" t="n">
        <f aca="false">DY3</f>
        <v>15</v>
      </c>
      <c r="DZ46" s="0" t="n">
        <f aca="false">DZ3</f>
        <v>15</v>
      </c>
      <c r="EA46" s="0" t="n">
        <f aca="false">EA3</f>
        <v>15</v>
      </c>
      <c r="EB46" s="0" t="n">
        <f aca="false">EB3</f>
        <v>15</v>
      </c>
      <c r="EC46" s="0" t="n">
        <f aca="false">EC3</f>
        <v>15</v>
      </c>
      <c r="ED46" s="0" t="n">
        <f aca="false">ED3</f>
        <v>15</v>
      </c>
      <c r="EE46" s="0" t="n">
        <f aca="false">EE3</f>
        <v>15</v>
      </c>
      <c r="EF46" s="0" t="n">
        <f aca="false">EF3</f>
        <v>15</v>
      </c>
      <c r="EG46" s="0" t="n">
        <f aca="false">EG3</f>
        <v>15</v>
      </c>
      <c r="EH46" s="0" t="n">
        <f aca="false">EH3</f>
        <v>16</v>
      </c>
      <c r="EI46" s="0" t="n">
        <f aca="false">EI3</f>
        <v>16</v>
      </c>
      <c r="EJ46" s="0" t="n">
        <f aca="false">EJ3</f>
        <v>16</v>
      </c>
      <c r="EK46" s="0" t="n">
        <f aca="false">EK3</f>
        <v>16</v>
      </c>
      <c r="EL46" s="0" t="n">
        <f aca="false">EL3</f>
        <v>16</v>
      </c>
      <c r="EM46" s="0" t="n">
        <f aca="false">EM3</f>
        <v>16</v>
      </c>
      <c r="EN46" s="0" t="n">
        <f aca="false">EN3</f>
        <v>16</v>
      </c>
      <c r="EO46" s="0" t="n">
        <f aca="false">EO3</f>
        <v>16</v>
      </c>
      <c r="EP46" s="0" t="n">
        <f aca="false">EP3</f>
        <v>16</v>
      </c>
      <c r="EQ46" s="0" t="n">
        <f aca="false">EQ3</f>
        <v>17</v>
      </c>
      <c r="ER46" s="0" t="n">
        <f aca="false">ER3</f>
        <v>17</v>
      </c>
      <c r="ES46" s="0" t="n">
        <f aca="false">ES3</f>
        <v>17</v>
      </c>
      <c r="ET46" s="0" t="n">
        <f aca="false">ET3</f>
        <v>17</v>
      </c>
      <c r="EU46" s="0" t="n">
        <f aca="false">EU3</f>
        <v>17</v>
      </c>
      <c r="EV46" s="0" t="n">
        <f aca="false">EV3</f>
        <v>17</v>
      </c>
      <c r="EW46" s="0" t="n">
        <f aca="false">EW3</f>
        <v>17</v>
      </c>
      <c r="EX46" s="0" t="n">
        <f aca="false">EX3</f>
        <v>17</v>
      </c>
      <c r="EY46" s="0" t="n">
        <f aca="false">EY3</f>
        <v>17</v>
      </c>
      <c r="EZ46" s="0" t="n">
        <f aca="false">EZ3</f>
        <v>18</v>
      </c>
      <c r="FA46" s="0" t="n">
        <f aca="false">FA3</f>
        <v>18</v>
      </c>
      <c r="FB46" s="0" t="n">
        <f aca="false">FB3</f>
        <v>18</v>
      </c>
      <c r="FC46" s="0" t="n">
        <f aca="false">FC3</f>
        <v>18</v>
      </c>
      <c r="FD46" s="0" t="n">
        <f aca="false">FD3</f>
        <v>18</v>
      </c>
      <c r="FE46" s="0" t="n">
        <f aca="false">FE3</f>
        <v>18</v>
      </c>
      <c r="FF46" s="0" t="n">
        <f aca="false">FF3</f>
        <v>18</v>
      </c>
      <c r="FG46" s="0" t="n">
        <f aca="false">FG3</f>
        <v>18</v>
      </c>
      <c r="FH46" s="0" t="n">
        <f aca="false">FH3</f>
        <v>18</v>
      </c>
      <c r="FI46" s="0" t="n">
        <f aca="false">FI3</f>
        <v>19</v>
      </c>
      <c r="FJ46" s="0" t="n">
        <f aca="false">FJ3</f>
        <v>19</v>
      </c>
      <c r="FK46" s="0" t="n">
        <f aca="false">FK3</f>
        <v>19</v>
      </c>
      <c r="FL46" s="0" t="n">
        <f aca="false">FL3</f>
        <v>19</v>
      </c>
      <c r="FM46" s="0" t="n">
        <f aca="false">FM3</f>
        <v>19</v>
      </c>
      <c r="FN46" s="0" t="n">
        <f aca="false">FN3</f>
        <v>19</v>
      </c>
      <c r="FO46" s="0" t="n">
        <f aca="false">FO3</f>
        <v>19</v>
      </c>
      <c r="FP46" s="0" t="n">
        <f aca="false">FP3</f>
        <v>19</v>
      </c>
      <c r="FQ46" s="0" t="n">
        <f aca="false">FQ3</f>
        <v>19</v>
      </c>
      <c r="FR46" s="0" t="n">
        <f aca="false">FR3</f>
        <v>20</v>
      </c>
      <c r="FS46" s="0" t="n">
        <f aca="false">FS3</f>
        <v>20</v>
      </c>
      <c r="FT46" s="0" t="n">
        <f aca="false">FT3</f>
        <v>20</v>
      </c>
      <c r="FU46" s="0" t="n">
        <f aca="false">FU3</f>
        <v>20</v>
      </c>
      <c r="FV46" s="0" t="n">
        <f aca="false">FV3</f>
        <v>20</v>
      </c>
      <c r="FW46" s="0" t="n">
        <f aca="false">FW3</f>
        <v>20</v>
      </c>
      <c r="FX46" s="0" t="n">
        <f aca="false">FX3</f>
        <v>20</v>
      </c>
      <c r="FY46" s="0" t="n">
        <f aca="false">FY3</f>
        <v>20</v>
      </c>
      <c r="FZ46" s="0" t="n">
        <f aca="false">FZ3</f>
        <v>20</v>
      </c>
      <c r="GA46" s="0" t="n">
        <f aca="false">GA3</f>
        <v>21</v>
      </c>
      <c r="GB46" s="0" t="n">
        <f aca="false">GB3</f>
        <v>21</v>
      </c>
      <c r="GC46" s="0" t="n">
        <f aca="false">GC3</f>
        <v>21</v>
      </c>
      <c r="GD46" s="0" t="n">
        <f aca="false">GD3</f>
        <v>21</v>
      </c>
      <c r="GE46" s="0" t="n">
        <f aca="false">GE3</f>
        <v>21</v>
      </c>
      <c r="GF46" s="0" t="n">
        <f aca="false">GF3</f>
        <v>21</v>
      </c>
      <c r="GG46" s="0" t="n">
        <f aca="false">GG3</f>
        <v>21</v>
      </c>
      <c r="GH46" s="0" t="n">
        <f aca="false">GH3</f>
        <v>21</v>
      </c>
      <c r="GI46" s="0" t="n">
        <f aca="false">GI3</f>
        <v>21</v>
      </c>
      <c r="GJ46" s="0" t="n">
        <f aca="false">GJ3</f>
        <v>22</v>
      </c>
      <c r="GK46" s="0" t="n">
        <f aca="false">GK3</f>
        <v>22</v>
      </c>
      <c r="GL46" s="0" t="n">
        <f aca="false">GL3</f>
        <v>22</v>
      </c>
      <c r="GM46" s="0" t="n">
        <f aca="false">GM3</f>
        <v>22</v>
      </c>
      <c r="GN46" s="0" t="n">
        <f aca="false">GN3</f>
        <v>22</v>
      </c>
      <c r="GO46" s="0" t="n">
        <f aca="false">GO3</f>
        <v>22</v>
      </c>
      <c r="GP46" s="0" t="n">
        <f aca="false">GP3</f>
        <v>22</v>
      </c>
      <c r="GQ46" s="0" t="n">
        <f aca="false">GQ3</f>
        <v>22</v>
      </c>
      <c r="GR46" s="0" t="n">
        <f aca="false">GR3</f>
        <v>22</v>
      </c>
      <c r="GS46" s="0" t="n">
        <f aca="false">GS3</f>
        <v>23</v>
      </c>
      <c r="GT46" s="0" t="n">
        <f aca="false">GT3</f>
        <v>23</v>
      </c>
      <c r="GU46" s="0" t="n">
        <f aca="false">GU3</f>
        <v>23</v>
      </c>
      <c r="GV46" s="0" t="n">
        <f aca="false">GV3</f>
        <v>23</v>
      </c>
      <c r="GW46" s="0" t="n">
        <f aca="false">GW3</f>
        <v>23</v>
      </c>
      <c r="GX46" s="0" t="n">
        <f aca="false">GX3</f>
        <v>23</v>
      </c>
      <c r="GY46" s="0" t="n">
        <f aca="false">GY3</f>
        <v>23</v>
      </c>
      <c r="GZ46" s="0" t="n">
        <f aca="false">GZ3</f>
        <v>23</v>
      </c>
      <c r="HA46" s="0" t="n">
        <f aca="false">HA3</f>
        <v>23</v>
      </c>
      <c r="HB46" s="0" t="n">
        <f aca="false">HB3</f>
        <v>24</v>
      </c>
      <c r="HC46" s="0" t="n">
        <f aca="false">HC3</f>
        <v>24</v>
      </c>
      <c r="HD46" s="0" t="n">
        <f aca="false">HD3</f>
        <v>24</v>
      </c>
      <c r="HE46" s="0" t="n">
        <f aca="false">HE3</f>
        <v>24</v>
      </c>
      <c r="HF46" s="0" t="n">
        <f aca="false">HF3</f>
        <v>24</v>
      </c>
      <c r="HG46" s="0" t="n">
        <f aca="false">HG3</f>
        <v>24</v>
      </c>
      <c r="HH46" s="0" t="n">
        <f aca="false">HH3</f>
        <v>24</v>
      </c>
      <c r="HI46" s="0" t="n">
        <f aca="false">HI3</f>
        <v>24</v>
      </c>
      <c r="HJ46" s="0" t="n">
        <f aca="false">HJ3</f>
        <v>24</v>
      </c>
      <c r="HK46" s="0" t="n">
        <f aca="false">HK3</f>
        <v>25</v>
      </c>
      <c r="HL46" s="0" t="n">
        <f aca="false">HL3</f>
        <v>25</v>
      </c>
      <c r="HM46" s="0" t="n">
        <f aca="false">HM3</f>
        <v>25</v>
      </c>
      <c r="HN46" s="0" t="n">
        <f aca="false">HN3</f>
        <v>25</v>
      </c>
      <c r="HO46" s="0" t="n">
        <f aca="false">HO3</f>
        <v>25</v>
      </c>
      <c r="HP46" s="0" t="n">
        <f aca="false">HP3</f>
        <v>25</v>
      </c>
      <c r="HQ46" s="0" t="n">
        <f aca="false">HQ3</f>
        <v>25</v>
      </c>
      <c r="HR46" s="0" t="n">
        <f aca="false">HR3</f>
        <v>25</v>
      </c>
      <c r="HS46" s="0" t="n">
        <f aca="false">HS3</f>
        <v>25</v>
      </c>
      <c r="HT46" s="0" t="n">
        <f aca="false">HT3</f>
        <v>26</v>
      </c>
      <c r="HU46" s="0" t="n">
        <f aca="false">HU3</f>
        <v>26</v>
      </c>
      <c r="HV46" s="0" t="n">
        <f aca="false">HV3</f>
        <v>26</v>
      </c>
      <c r="HW46" s="0" t="n">
        <f aca="false">HW3</f>
        <v>26</v>
      </c>
      <c r="HX46" s="0" t="n">
        <f aca="false">HX3</f>
        <v>26</v>
      </c>
      <c r="HY46" s="0" t="n">
        <f aca="false">HY3</f>
        <v>26</v>
      </c>
      <c r="HZ46" s="0" t="n">
        <f aca="false">HZ3</f>
        <v>26</v>
      </c>
      <c r="IA46" s="0" t="n">
        <f aca="false">IA3</f>
        <v>26</v>
      </c>
      <c r="IB46" s="0" t="n">
        <f aca="false">IB3</f>
        <v>26</v>
      </c>
      <c r="IC46" s="0" t="n">
        <f aca="false">IC3</f>
        <v>27</v>
      </c>
      <c r="ID46" s="0" t="n">
        <f aca="false">ID3</f>
        <v>27</v>
      </c>
      <c r="IE46" s="0" t="n">
        <f aca="false">IE3</f>
        <v>27</v>
      </c>
      <c r="IF46" s="0" t="n">
        <f aca="false">IF3</f>
        <v>27</v>
      </c>
      <c r="IG46" s="0" t="n">
        <f aca="false">IG3</f>
        <v>27</v>
      </c>
      <c r="IH46" s="0" t="n">
        <f aca="false">IH3</f>
        <v>27</v>
      </c>
      <c r="II46" s="0" t="n">
        <f aca="false">II3</f>
        <v>27</v>
      </c>
      <c r="IJ46" s="0" t="n">
        <f aca="false">IJ3</f>
        <v>27</v>
      </c>
      <c r="IK46" s="0" t="n">
        <f aca="false">IK3</f>
        <v>27</v>
      </c>
      <c r="IL46" s="0" t="n">
        <f aca="false">IL3</f>
        <v>28</v>
      </c>
      <c r="IM46" s="0" t="n">
        <f aca="false">IM3</f>
        <v>28</v>
      </c>
      <c r="IN46" s="0" t="n">
        <f aca="false">IN3</f>
        <v>28</v>
      </c>
      <c r="IO46" s="0" t="n">
        <f aca="false">IO3</f>
        <v>28</v>
      </c>
      <c r="IP46" s="0" t="n">
        <f aca="false">IP3</f>
        <v>28</v>
      </c>
      <c r="IQ46" s="0" t="n">
        <f aca="false">IQ3</f>
        <v>28</v>
      </c>
      <c r="IR46" s="0" t="n">
        <f aca="false">IR3</f>
        <v>28</v>
      </c>
      <c r="IS46" s="0" t="n">
        <f aca="false">IS3</f>
        <v>28</v>
      </c>
      <c r="IT46" s="0" t="n">
        <f aca="false">IT3</f>
        <v>28</v>
      </c>
      <c r="IU46" s="0" t="n">
        <f aca="false">IU3</f>
        <v>29</v>
      </c>
      <c r="IV46" s="0" t="n">
        <f aca="false">IV3</f>
        <v>29</v>
      </c>
      <c r="IW46" s="0" t="n">
        <f aca="false">IW3</f>
        <v>29</v>
      </c>
      <c r="IX46" s="0" t="n">
        <f aca="false">IX3</f>
        <v>29</v>
      </c>
      <c r="IY46" s="0" t="n">
        <f aca="false">IY3</f>
        <v>29</v>
      </c>
      <c r="IZ46" s="0" t="n">
        <f aca="false">IZ3</f>
        <v>29</v>
      </c>
      <c r="JA46" s="0" t="n">
        <f aca="false">JA3</f>
        <v>29</v>
      </c>
      <c r="JB46" s="0" t="n">
        <f aca="false">JB3</f>
        <v>29</v>
      </c>
      <c r="JC46" s="0" t="n">
        <f aca="false">JC3</f>
        <v>29</v>
      </c>
    </row>
    <row r="47" customFormat="false" ht="12.75" hidden="false" customHeight="false" outlineLevel="0" collapsed="false">
      <c r="B47" s="0" t="s">
        <v>618</v>
      </c>
      <c r="C47" s="0" t="str">
        <f aca="false">C7</f>
        <v>Output</v>
      </c>
      <c r="D47" s="0" t="str">
        <f aca="false">D7</f>
        <v>Employment</v>
      </c>
      <c r="E47" s="0" t="str">
        <f aca="false">E7</f>
        <v>Total Value Added</v>
      </c>
      <c r="F47" s="0" t="str">
        <f aca="false">F7</f>
        <v>Labor Income</v>
      </c>
      <c r="G47" s="0" t="str">
        <f aca="false">G7</f>
        <v>Tax on Production and Imports</v>
      </c>
      <c r="H47" s="0" t="str">
        <f aca="false">H7</f>
        <v>Employment</v>
      </c>
      <c r="I47" s="0" t="str">
        <f aca="false">I7</f>
        <v>Total Value Added</v>
      </c>
      <c r="J47" s="0" t="str">
        <f aca="false">J7</f>
        <v>Labor Income</v>
      </c>
      <c r="K47" s="0" t="str">
        <f aca="false">K7</f>
        <v>Tax on Production and Imports</v>
      </c>
      <c r="L47" s="0" t="str">
        <f aca="false">L7</f>
        <v>Output</v>
      </c>
      <c r="M47" s="0" t="str">
        <f aca="false">M7</f>
        <v>Employment</v>
      </c>
      <c r="N47" s="0" t="str">
        <f aca="false">N7</f>
        <v>Total Value Added</v>
      </c>
      <c r="O47" s="0" t="str">
        <f aca="false">O7</f>
        <v>Labor Income</v>
      </c>
      <c r="P47" s="0" t="str">
        <f aca="false">P7</f>
        <v>Tax on Production and Imports</v>
      </c>
      <c r="Q47" s="0" t="str">
        <f aca="false">Q7</f>
        <v>Employment</v>
      </c>
      <c r="R47" s="0" t="str">
        <f aca="false">R7</f>
        <v>Total Value Added</v>
      </c>
      <c r="S47" s="0" t="str">
        <f aca="false">S7</f>
        <v>Labor Income</v>
      </c>
      <c r="T47" s="0" t="str">
        <f aca="false">T7</f>
        <v>Tax on Production and Imports</v>
      </c>
      <c r="U47" s="0" t="str">
        <f aca="false">U7</f>
        <v>Output</v>
      </c>
      <c r="V47" s="0" t="str">
        <f aca="false">V7</f>
        <v>Employment</v>
      </c>
      <c r="W47" s="0" t="str">
        <f aca="false">W7</f>
        <v>Total Value Added</v>
      </c>
      <c r="X47" s="0" t="str">
        <f aca="false">X7</f>
        <v>Labor Income</v>
      </c>
      <c r="Y47" s="0" t="str">
        <f aca="false">Y7</f>
        <v>Tax on Production and Imports</v>
      </c>
      <c r="Z47" s="0" t="str">
        <f aca="false">Z7</f>
        <v>Employment</v>
      </c>
      <c r="AA47" s="0" t="str">
        <f aca="false">AA7</f>
        <v>Total Value Added</v>
      </c>
      <c r="AB47" s="0" t="str">
        <f aca="false">AB7</f>
        <v>Labor Income</v>
      </c>
      <c r="AC47" s="0" t="str">
        <f aca="false">AC7</f>
        <v>Tax on Production and Imports</v>
      </c>
      <c r="AD47" s="0" t="str">
        <f aca="false">AD7</f>
        <v>Output</v>
      </c>
      <c r="AE47" s="0" t="str">
        <f aca="false">AE7</f>
        <v>Employment</v>
      </c>
      <c r="AF47" s="0" t="str">
        <f aca="false">AF7</f>
        <v>Total Value Added</v>
      </c>
      <c r="AG47" s="0" t="str">
        <f aca="false">AG7</f>
        <v>Labor Income</v>
      </c>
      <c r="AH47" s="0" t="str">
        <f aca="false">AH7</f>
        <v>Tax on Production and Imports</v>
      </c>
      <c r="AI47" s="0" t="str">
        <f aca="false">AI7</f>
        <v>Employment</v>
      </c>
      <c r="AJ47" s="0" t="str">
        <f aca="false">AJ7</f>
        <v>Total Value Added</v>
      </c>
      <c r="AK47" s="0" t="str">
        <f aca="false">AK7</f>
        <v>Labor Income</v>
      </c>
      <c r="AL47" s="0" t="str">
        <f aca="false">AL7</f>
        <v>Tax on Production and Imports</v>
      </c>
      <c r="AM47" s="0" t="str">
        <f aca="false">AM7</f>
        <v>Output</v>
      </c>
      <c r="AN47" s="0" t="str">
        <f aca="false">AN7</f>
        <v>Employment</v>
      </c>
      <c r="AO47" s="0" t="str">
        <f aca="false">AO7</f>
        <v>Total Value Added</v>
      </c>
      <c r="AP47" s="0" t="str">
        <f aca="false">AP7</f>
        <v>Labor Income</v>
      </c>
      <c r="AQ47" s="0" t="str">
        <f aca="false">AQ7</f>
        <v>Tax on Production and Imports</v>
      </c>
      <c r="AR47" s="0" t="str">
        <f aca="false">AR7</f>
        <v>Employment</v>
      </c>
      <c r="AS47" s="0" t="str">
        <f aca="false">AS7</f>
        <v>Total Value Added</v>
      </c>
      <c r="AT47" s="0" t="str">
        <f aca="false">AT7</f>
        <v>Labor Income</v>
      </c>
      <c r="AU47" s="0" t="str">
        <f aca="false">AU7</f>
        <v>Tax on Production and Imports</v>
      </c>
      <c r="AV47" s="0" t="str">
        <f aca="false">AV7</f>
        <v>Output</v>
      </c>
      <c r="AW47" s="0" t="str">
        <f aca="false">AW7</f>
        <v>Employment</v>
      </c>
      <c r="AX47" s="0" t="str">
        <f aca="false">AX7</f>
        <v>Total Value Added</v>
      </c>
      <c r="AY47" s="0" t="str">
        <f aca="false">AY7</f>
        <v>Labor Income</v>
      </c>
      <c r="AZ47" s="0" t="str">
        <f aca="false">AZ7</f>
        <v>Tax on Production and Imports</v>
      </c>
      <c r="BA47" s="0" t="str">
        <f aca="false">BA7</f>
        <v>Employment</v>
      </c>
      <c r="BB47" s="0" t="str">
        <f aca="false">BB7</f>
        <v>Total Value Added</v>
      </c>
      <c r="BC47" s="0" t="str">
        <f aca="false">BC7</f>
        <v>Labor Income</v>
      </c>
      <c r="BD47" s="0" t="str">
        <f aca="false">BD7</f>
        <v>Tax on Production and Imports</v>
      </c>
      <c r="BE47" s="0" t="str">
        <f aca="false">BE7</f>
        <v>Output</v>
      </c>
      <c r="BF47" s="0" t="str">
        <f aca="false">BF7</f>
        <v>Employment</v>
      </c>
      <c r="BG47" s="0" t="str">
        <f aca="false">BG7</f>
        <v>Total Value Added</v>
      </c>
      <c r="BH47" s="0" t="str">
        <f aca="false">BH7</f>
        <v>Labor Income</v>
      </c>
      <c r="BI47" s="0" t="str">
        <f aca="false">BI7</f>
        <v>Tax on Production and Imports</v>
      </c>
      <c r="BJ47" s="0" t="str">
        <f aca="false">BJ7</f>
        <v>Employment</v>
      </c>
      <c r="BK47" s="0" t="str">
        <f aca="false">BK7</f>
        <v>Total Value Added</v>
      </c>
      <c r="BL47" s="0" t="str">
        <f aca="false">BL7</f>
        <v>Labor Income</v>
      </c>
      <c r="BM47" s="0" t="str">
        <f aca="false">BM7</f>
        <v>Tax on Production and Imports</v>
      </c>
      <c r="BN47" s="0" t="str">
        <f aca="false">BN7</f>
        <v>Output</v>
      </c>
      <c r="BO47" s="0" t="str">
        <f aca="false">BO7</f>
        <v>Employment</v>
      </c>
      <c r="BP47" s="0" t="str">
        <f aca="false">BP7</f>
        <v>Total Value Added</v>
      </c>
      <c r="BQ47" s="0" t="str">
        <f aca="false">BQ7</f>
        <v>Labor Income</v>
      </c>
      <c r="BR47" s="0" t="str">
        <f aca="false">BR7</f>
        <v>Tax on Production and Imports</v>
      </c>
      <c r="BS47" s="0" t="str">
        <f aca="false">BS7</f>
        <v>Employment</v>
      </c>
      <c r="BT47" s="0" t="str">
        <f aca="false">BT7</f>
        <v>Total Value Added</v>
      </c>
      <c r="BU47" s="0" t="str">
        <f aca="false">BU7</f>
        <v>Labor Income</v>
      </c>
      <c r="BV47" s="0" t="str">
        <f aca="false">BV7</f>
        <v>Tax on Production and Imports</v>
      </c>
      <c r="BW47" s="0" t="str">
        <f aca="false">BW7</f>
        <v>Output</v>
      </c>
      <c r="BX47" s="0" t="str">
        <f aca="false">BX7</f>
        <v>Employment</v>
      </c>
      <c r="BY47" s="0" t="str">
        <f aca="false">BY7</f>
        <v>Total Value Added</v>
      </c>
      <c r="BZ47" s="0" t="str">
        <f aca="false">BZ7</f>
        <v>Labor Income</v>
      </c>
      <c r="CA47" s="0" t="str">
        <f aca="false">CA7</f>
        <v>Tax on Production and Imports</v>
      </c>
      <c r="CB47" s="0" t="str">
        <f aca="false">CB7</f>
        <v>Employment</v>
      </c>
      <c r="CC47" s="0" t="str">
        <f aca="false">CC7</f>
        <v>Total Value Added</v>
      </c>
      <c r="CD47" s="0" t="str">
        <f aca="false">CD7</f>
        <v>Labor Income</v>
      </c>
      <c r="CE47" s="0" t="str">
        <f aca="false">CE7</f>
        <v>Tax on Production and Imports</v>
      </c>
      <c r="CF47" s="0" t="str">
        <f aca="false">CF7</f>
        <v>Output</v>
      </c>
      <c r="CG47" s="0" t="str">
        <f aca="false">CG7</f>
        <v>Employment</v>
      </c>
      <c r="CH47" s="0" t="str">
        <f aca="false">CH7</f>
        <v>Total Value Added</v>
      </c>
      <c r="CI47" s="0" t="str">
        <f aca="false">CI7</f>
        <v>Labor Income</v>
      </c>
      <c r="CJ47" s="0" t="str">
        <f aca="false">CJ7</f>
        <v>Tax on Production and Imports</v>
      </c>
      <c r="CK47" s="0" t="str">
        <f aca="false">CK7</f>
        <v>Employment</v>
      </c>
      <c r="CL47" s="0" t="str">
        <f aca="false">CL7</f>
        <v>Total Value Added</v>
      </c>
      <c r="CM47" s="0" t="str">
        <f aca="false">CM7</f>
        <v>Labor Income</v>
      </c>
      <c r="CN47" s="0" t="str">
        <f aca="false">CN7</f>
        <v>Tax on Production and Imports</v>
      </c>
      <c r="CO47" s="0" t="str">
        <f aca="false">CO7</f>
        <v>Output</v>
      </c>
      <c r="CP47" s="0" t="str">
        <f aca="false">CP7</f>
        <v>Employment</v>
      </c>
      <c r="CQ47" s="0" t="str">
        <f aca="false">CQ7</f>
        <v>Total Value Added</v>
      </c>
      <c r="CR47" s="0" t="str">
        <f aca="false">CR7</f>
        <v>Labor Income</v>
      </c>
      <c r="CS47" s="0" t="str">
        <f aca="false">CS7</f>
        <v>Tax on Production and Imports</v>
      </c>
      <c r="CT47" s="0" t="str">
        <f aca="false">CT7</f>
        <v>Employment</v>
      </c>
      <c r="CU47" s="0" t="str">
        <f aca="false">CU7</f>
        <v>Total Value Added</v>
      </c>
      <c r="CV47" s="0" t="str">
        <f aca="false">CV7</f>
        <v>Labor Income</v>
      </c>
      <c r="CW47" s="0" t="str">
        <f aca="false">CW7</f>
        <v>Tax on Production and Imports</v>
      </c>
      <c r="CX47" s="0" t="str">
        <f aca="false">CX7</f>
        <v>Output</v>
      </c>
      <c r="CY47" s="0" t="str">
        <f aca="false">CY7</f>
        <v>Employment</v>
      </c>
      <c r="CZ47" s="0" t="str">
        <f aca="false">CZ7</f>
        <v>Total Value Added</v>
      </c>
      <c r="DA47" s="0" t="str">
        <f aca="false">DA7</f>
        <v>Labor Income</v>
      </c>
      <c r="DB47" s="0" t="str">
        <f aca="false">DB7</f>
        <v>Tax on Production and Imports</v>
      </c>
      <c r="DC47" s="0" t="str">
        <f aca="false">DC7</f>
        <v>Employment</v>
      </c>
      <c r="DD47" s="0" t="str">
        <f aca="false">DD7</f>
        <v>Total Value Added</v>
      </c>
      <c r="DE47" s="0" t="str">
        <f aca="false">DE7</f>
        <v>Labor Income</v>
      </c>
      <c r="DF47" s="0" t="str">
        <f aca="false">DF7</f>
        <v>Tax on Production and Imports</v>
      </c>
      <c r="DG47" s="0" t="str">
        <f aca="false">DG7</f>
        <v>Output</v>
      </c>
      <c r="DH47" s="0" t="str">
        <f aca="false">DH7</f>
        <v>Employment</v>
      </c>
      <c r="DI47" s="0" t="str">
        <f aca="false">DI7</f>
        <v>Total Value Added</v>
      </c>
      <c r="DJ47" s="0" t="str">
        <f aca="false">DJ7</f>
        <v>Labor Income</v>
      </c>
      <c r="DK47" s="0" t="str">
        <f aca="false">DK7</f>
        <v>Tax on Production and Imports</v>
      </c>
      <c r="DL47" s="0" t="str">
        <f aca="false">DL7</f>
        <v>Employment</v>
      </c>
      <c r="DM47" s="0" t="str">
        <f aca="false">DM7</f>
        <v>Total Value Added</v>
      </c>
      <c r="DN47" s="0" t="str">
        <f aca="false">DN7</f>
        <v>Labor Income</v>
      </c>
      <c r="DO47" s="0" t="str">
        <f aca="false">DO7</f>
        <v>Tax on Production and Imports</v>
      </c>
      <c r="DP47" s="0" t="str">
        <f aca="false">DP7</f>
        <v>Output</v>
      </c>
      <c r="DQ47" s="0" t="str">
        <f aca="false">DQ7</f>
        <v>Employment</v>
      </c>
      <c r="DR47" s="0" t="str">
        <f aca="false">DR7</f>
        <v>Total Value Added</v>
      </c>
      <c r="DS47" s="0" t="str">
        <f aca="false">DS7</f>
        <v>Labor Income</v>
      </c>
      <c r="DT47" s="0" t="str">
        <f aca="false">DT7</f>
        <v>Tax on Production and Imports</v>
      </c>
      <c r="DU47" s="0" t="str">
        <f aca="false">DU7</f>
        <v>Employment</v>
      </c>
      <c r="DV47" s="0" t="str">
        <f aca="false">DV7</f>
        <v>Total Value Added</v>
      </c>
      <c r="DW47" s="0" t="str">
        <f aca="false">DW7</f>
        <v>Labor Income</v>
      </c>
      <c r="DX47" s="0" t="str">
        <f aca="false">DX7</f>
        <v>Tax on Production and Imports</v>
      </c>
      <c r="DY47" s="0" t="str">
        <f aca="false">DY7</f>
        <v>Output</v>
      </c>
      <c r="DZ47" s="0" t="str">
        <f aca="false">DZ7</f>
        <v>Employment</v>
      </c>
      <c r="EA47" s="0" t="str">
        <f aca="false">EA7</f>
        <v>Total Value Added</v>
      </c>
      <c r="EB47" s="0" t="str">
        <f aca="false">EB7</f>
        <v>Labor Income</v>
      </c>
      <c r="EC47" s="0" t="str">
        <f aca="false">EC7</f>
        <v>Tax on Production and Imports</v>
      </c>
      <c r="ED47" s="0" t="str">
        <f aca="false">ED7</f>
        <v>Employment</v>
      </c>
      <c r="EE47" s="0" t="str">
        <f aca="false">EE7</f>
        <v>Total Value Added</v>
      </c>
      <c r="EF47" s="0" t="str">
        <f aca="false">EF7</f>
        <v>Labor Income</v>
      </c>
      <c r="EG47" s="0" t="str">
        <f aca="false">EG7</f>
        <v>Tax on Production and Imports</v>
      </c>
      <c r="EH47" s="0" t="str">
        <f aca="false">EH7</f>
        <v>Output</v>
      </c>
      <c r="EI47" s="0" t="str">
        <f aca="false">EI7</f>
        <v>Employment</v>
      </c>
      <c r="EJ47" s="0" t="str">
        <f aca="false">EJ7</f>
        <v>Total Value Added</v>
      </c>
      <c r="EK47" s="0" t="str">
        <f aca="false">EK7</f>
        <v>Labor Income</v>
      </c>
      <c r="EL47" s="0" t="str">
        <f aca="false">EL7</f>
        <v>Tax on Production and Imports</v>
      </c>
      <c r="EM47" s="0" t="str">
        <f aca="false">EM7</f>
        <v>Employment</v>
      </c>
      <c r="EN47" s="0" t="str">
        <f aca="false">EN7</f>
        <v>Total Value Added</v>
      </c>
      <c r="EO47" s="0" t="str">
        <f aca="false">EO7</f>
        <v>Labor Income</v>
      </c>
      <c r="EP47" s="0" t="str">
        <f aca="false">EP7</f>
        <v>Tax on Production and Imports</v>
      </c>
      <c r="EQ47" s="0" t="str">
        <f aca="false">EQ7</f>
        <v>Output</v>
      </c>
      <c r="ER47" s="0" t="str">
        <f aca="false">ER7</f>
        <v>Employment</v>
      </c>
      <c r="ES47" s="0" t="str">
        <f aca="false">ES7</f>
        <v>Total Value Added</v>
      </c>
      <c r="ET47" s="0" t="str">
        <f aca="false">ET7</f>
        <v>Labor Income</v>
      </c>
      <c r="EU47" s="0" t="str">
        <f aca="false">EU7</f>
        <v>Tax on Production and Imports</v>
      </c>
      <c r="EV47" s="0" t="str">
        <f aca="false">EV7</f>
        <v>Employment</v>
      </c>
      <c r="EW47" s="0" t="str">
        <f aca="false">EW7</f>
        <v>Total Value Added</v>
      </c>
      <c r="EX47" s="0" t="str">
        <f aca="false">EX7</f>
        <v>Labor Income</v>
      </c>
      <c r="EY47" s="0" t="str">
        <f aca="false">EY7</f>
        <v>Tax on Production and Imports</v>
      </c>
      <c r="EZ47" s="0" t="str">
        <f aca="false">EZ7</f>
        <v>Output</v>
      </c>
      <c r="FA47" s="0" t="str">
        <f aca="false">FA7</f>
        <v>Employment</v>
      </c>
      <c r="FB47" s="0" t="str">
        <f aca="false">FB7</f>
        <v>Total Value Added</v>
      </c>
      <c r="FC47" s="0" t="str">
        <f aca="false">FC7</f>
        <v>Labor Income</v>
      </c>
      <c r="FD47" s="0" t="str">
        <f aca="false">FD7</f>
        <v>Tax on Production and Imports</v>
      </c>
      <c r="FE47" s="0" t="str">
        <f aca="false">FE7</f>
        <v>Employment</v>
      </c>
      <c r="FF47" s="0" t="str">
        <f aca="false">FF7</f>
        <v>Total Value Added</v>
      </c>
      <c r="FG47" s="0" t="str">
        <f aca="false">FG7</f>
        <v>Labor Income</v>
      </c>
      <c r="FH47" s="0" t="str">
        <f aca="false">FH7</f>
        <v>Tax on Production and Imports</v>
      </c>
      <c r="FI47" s="0" t="str">
        <f aca="false">FI7</f>
        <v>Output</v>
      </c>
      <c r="FJ47" s="0" t="str">
        <f aca="false">FJ7</f>
        <v>Employment</v>
      </c>
      <c r="FK47" s="0" t="str">
        <f aca="false">FK7</f>
        <v>Total Value Added</v>
      </c>
      <c r="FL47" s="0" t="str">
        <f aca="false">FL7</f>
        <v>Labor Income</v>
      </c>
      <c r="FM47" s="0" t="str">
        <f aca="false">FM7</f>
        <v>Tax on Production and Imports</v>
      </c>
      <c r="FN47" s="0" t="str">
        <f aca="false">FN7</f>
        <v>Employment</v>
      </c>
      <c r="FO47" s="0" t="str">
        <f aca="false">FO7</f>
        <v>Total Value Added</v>
      </c>
      <c r="FP47" s="0" t="str">
        <f aca="false">FP7</f>
        <v>Labor Income</v>
      </c>
      <c r="FQ47" s="0" t="str">
        <f aca="false">FQ7</f>
        <v>Tax on Production and Imports</v>
      </c>
      <c r="FR47" s="0" t="str">
        <f aca="false">FR7</f>
        <v>Output</v>
      </c>
      <c r="FS47" s="0" t="str">
        <f aca="false">FS7</f>
        <v>Employment</v>
      </c>
      <c r="FT47" s="0" t="str">
        <f aca="false">FT7</f>
        <v>Total Value Added</v>
      </c>
      <c r="FU47" s="0" t="str">
        <f aca="false">FU7</f>
        <v>Labor Income</v>
      </c>
      <c r="FV47" s="0" t="str">
        <f aca="false">FV7</f>
        <v>Tax on Production and Imports</v>
      </c>
      <c r="FW47" s="0" t="str">
        <f aca="false">FW7</f>
        <v>Employment</v>
      </c>
      <c r="FX47" s="0" t="str">
        <f aca="false">FX7</f>
        <v>Total Value Added</v>
      </c>
      <c r="FY47" s="0" t="str">
        <f aca="false">FY7</f>
        <v>Labor Income</v>
      </c>
      <c r="FZ47" s="0" t="str">
        <f aca="false">FZ7</f>
        <v>Tax on Production and Imports</v>
      </c>
      <c r="GA47" s="0" t="str">
        <f aca="false">GA7</f>
        <v>Output</v>
      </c>
      <c r="GB47" s="0" t="str">
        <f aca="false">GB7</f>
        <v>Employment</v>
      </c>
      <c r="GC47" s="0" t="str">
        <f aca="false">GC7</f>
        <v>Total Value Added</v>
      </c>
      <c r="GD47" s="0" t="str">
        <f aca="false">GD7</f>
        <v>Labor Income</v>
      </c>
      <c r="GE47" s="0" t="str">
        <f aca="false">GE7</f>
        <v>Tax on Production and Imports</v>
      </c>
      <c r="GF47" s="0" t="str">
        <f aca="false">GF7</f>
        <v>Employment</v>
      </c>
      <c r="GG47" s="0" t="str">
        <f aca="false">GG7</f>
        <v>Total Value Added</v>
      </c>
      <c r="GH47" s="0" t="str">
        <f aca="false">GH7</f>
        <v>Labor Income</v>
      </c>
      <c r="GI47" s="0" t="str">
        <f aca="false">GI7</f>
        <v>Tax on Production and Imports</v>
      </c>
      <c r="GJ47" s="0" t="str">
        <f aca="false">GJ7</f>
        <v>Output</v>
      </c>
      <c r="GK47" s="0" t="str">
        <f aca="false">GK7</f>
        <v>Employment</v>
      </c>
      <c r="GL47" s="0" t="str">
        <f aca="false">GL7</f>
        <v>Total Value Added</v>
      </c>
      <c r="GM47" s="0" t="str">
        <f aca="false">GM7</f>
        <v>Labor Income</v>
      </c>
      <c r="GN47" s="0" t="str">
        <f aca="false">GN7</f>
        <v>Tax on Production and Imports</v>
      </c>
      <c r="GO47" s="0" t="str">
        <f aca="false">GO7</f>
        <v>Employment</v>
      </c>
      <c r="GP47" s="0" t="str">
        <f aca="false">GP7</f>
        <v>Total Value Added</v>
      </c>
      <c r="GQ47" s="0" t="str">
        <f aca="false">GQ7</f>
        <v>Labor Income</v>
      </c>
      <c r="GR47" s="0" t="str">
        <f aca="false">GR7</f>
        <v>Tax on Production and Imports</v>
      </c>
      <c r="GS47" s="0" t="str">
        <f aca="false">GS7</f>
        <v>Output</v>
      </c>
      <c r="GT47" s="0" t="str">
        <f aca="false">GT7</f>
        <v>Employment</v>
      </c>
      <c r="GU47" s="0" t="str">
        <f aca="false">GU7</f>
        <v>Total Value Added</v>
      </c>
      <c r="GV47" s="0" t="str">
        <f aca="false">GV7</f>
        <v>Labor Income</v>
      </c>
      <c r="GW47" s="0" t="str">
        <f aca="false">GW7</f>
        <v>Tax on Production and Imports</v>
      </c>
      <c r="GX47" s="0" t="str">
        <f aca="false">GX7</f>
        <v>Employment</v>
      </c>
      <c r="GY47" s="0" t="str">
        <f aca="false">GY7</f>
        <v>Total Value Added</v>
      </c>
      <c r="GZ47" s="0" t="str">
        <f aca="false">GZ7</f>
        <v>Labor Income</v>
      </c>
      <c r="HA47" s="0" t="str">
        <f aca="false">HA7</f>
        <v>Tax on Production and Imports</v>
      </c>
      <c r="HB47" s="0" t="str">
        <f aca="false">HB7</f>
        <v>Output</v>
      </c>
      <c r="HC47" s="0" t="str">
        <f aca="false">HC7</f>
        <v>Employment</v>
      </c>
      <c r="HD47" s="0" t="str">
        <f aca="false">HD7</f>
        <v>Total Value Added</v>
      </c>
      <c r="HE47" s="0" t="str">
        <f aca="false">HE7</f>
        <v>Labor Income</v>
      </c>
      <c r="HF47" s="0" t="str">
        <f aca="false">HF7</f>
        <v>Tax on Production and Imports</v>
      </c>
      <c r="HG47" s="0" t="str">
        <f aca="false">HG7</f>
        <v>Employment</v>
      </c>
      <c r="HH47" s="0" t="str">
        <f aca="false">HH7</f>
        <v>Total Value Added</v>
      </c>
      <c r="HI47" s="0" t="str">
        <f aca="false">HI7</f>
        <v>Labor Income</v>
      </c>
      <c r="HJ47" s="0" t="str">
        <f aca="false">HJ7</f>
        <v>Tax on Production and Imports</v>
      </c>
      <c r="HK47" s="0" t="str">
        <f aca="false">HK7</f>
        <v>Output</v>
      </c>
      <c r="HL47" s="0" t="str">
        <f aca="false">HL7</f>
        <v>Employment</v>
      </c>
      <c r="HM47" s="0" t="str">
        <f aca="false">HM7</f>
        <v>Total Value Added</v>
      </c>
      <c r="HN47" s="0" t="str">
        <f aca="false">HN7</f>
        <v>Labor Income</v>
      </c>
      <c r="HO47" s="0" t="str">
        <f aca="false">HO7</f>
        <v>Tax on Production and Imports</v>
      </c>
      <c r="HP47" s="0" t="str">
        <f aca="false">HP7</f>
        <v>Employment</v>
      </c>
      <c r="HQ47" s="0" t="str">
        <f aca="false">HQ7</f>
        <v>Total Value Added</v>
      </c>
      <c r="HR47" s="0" t="str">
        <f aca="false">HR7</f>
        <v>Labor Income</v>
      </c>
      <c r="HS47" s="0" t="str">
        <f aca="false">HS7</f>
        <v>Tax on Production and Imports</v>
      </c>
      <c r="HT47" s="0" t="str">
        <f aca="false">HT7</f>
        <v>Output</v>
      </c>
      <c r="HU47" s="0" t="str">
        <f aca="false">HU7</f>
        <v>Employment</v>
      </c>
      <c r="HV47" s="0" t="str">
        <f aca="false">HV7</f>
        <v>Total Value Added</v>
      </c>
      <c r="HW47" s="0" t="str">
        <f aca="false">HW7</f>
        <v>Labor Income</v>
      </c>
      <c r="HX47" s="0" t="str">
        <f aca="false">HX7</f>
        <v>Tax on Production and Imports</v>
      </c>
      <c r="HY47" s="0" t="str">
        <f aca="false">HY7</f>
        <v>Employment</v>
      </c>
      <c r="HZ47" s="0" t="str">
        <f aca="false">HZ7</f>
        <v>Total Value Added</v>
      </c>
      <c r="IA47" s="0" t="str">
        <f aca="false">IA7</f>
        <v>Labor Income</v>
      </c>
      <c r="IB47" s="0" t="str">
        <f aca="false">IB7</f>
        <v>Tax on Production and Imports</v>
      </c>
      <c r="IC47" s="0" t="str">
        <f aca="false">IC7</f>
        <v>Output</v>
      </c>
      <c r="ID47" s="0" t="str">
        <f aca="false">ID7</f>
        <v>Employment</v>
      </c>
      <c r="IE47" s="0" t="str">
        <f aca="false">IE7</f>
        <v>Total Value Added</v>
      </c>
      <c r="IF47" s="0" t="str">
        <f aca="false">IF7</f>
        <v>Labor Income</v>
      </c>
      <c r="IG47" s="0" t="str">
        <f aca="false">IG7</f>
        <v>Tax on Production and Imports</v>
      </c>
      <c r="IH47" s="0" t="str">
        <f aca="false">IH7</f>
        <v>Employment</v>
      </c>
      <c r="II47" s="0" t="str">
        <f aca="false">II7</f>
        <v>Total Value Added</v>
      </c>
      <c r="IJ47" s="0" t="str">
        <f aca="false">IJ7</f>
        <v>Labor Income</v>
      </c>
      <c r="IK47" s="0" t="str">
        <f aca="false">IK7</f>
        <v>Tax on Production and Imports</v>
      </c>
      <c r="IL47" s="0" t="str">
        <f aca="false">IL7</f>
        <v>Output</v>
      </c>
      <c r="IM47" s="0" t="str">
        <f aca="false">IM7</f>
        <v>Employment</v>
      </c>
      <c r="IN47" s="0" t="str">
        <f aca="false">IN7</f>
        <v>Total Value Added</v>
      </c>
      <c r="IO47" s="0" t="str">
        <f aca="false">IO7</f>
        <v>Labor Income</v>
      </c>
      <c r="IP47" s="0" t="str">
        <f aca="false">IP7</f>
        <v>Tax on Production and Imports</v>
      </c>
      <c r="IQ47" s="0" t="str">
        <f aca="false">IQ7</f>
        <v>Employment</v>
      </c>
      <c r="IR47" s="0" t="str">
        <f aca="false">IR7</f>
        <v>Total Value Added</v>
      </c>
      <c r="IS47" s="0" t="str">
        <f aca="false">IS7</f>
        <v>Labor Income</v>
      </c>
      <c r="IT47" s="0" t="str">
        <f aca="false">IT7</f>
        <v>Tax on Production and Imports</v>
      </c>
      <c r="IU47" s="0" t="str">
        <f aca="false">IU7</f>
        <v>Output</v>
      </c>
      <c r="IV47" s="0" t="str">
        <f aca="false">IV7</f>
        <v>Employment</v>
      </c>
      <c r="IW47" s="0" t="str">
        <f aca="false">IW7</f>
        <v>Total Value Added</v>
      </c>
      <c r="IX47" s="0" t="str">
        <f aca="false">IX7</f>
        <v>Labor Income</v>
      </c>
      <c r="IY47" s="0" t="str">
        <f aca="false">IY7</f>
        <v>Tax on Production and Imports</v>
      </c>
      <c r="IZ47" s="0" t="str">
        <f aca="false">IZ7</f>
        <v>Employment</v>
      </c>
      <c r="JA47" s="0" t="str">
        <f aca="false">JA7</f>
        <v>Total Value Added</v>
      </c>
      <c r="JB47" s="0" t="str">
        <f aca="false">JB7</f>
        <v>Labor Income</v>
      </c>
      <c r="JC47" s="0" t="str">
        <f aca="false">JC7</f>
        <v>Tax on Production and Imports</v>
      </c>
    </row>
    <row r="48" customFormat="false" ht="12.75" hidden="false" customHeight="false" outlineLevel="0" collapsed="false">
      <c r="B48" s="0" t="s">
        <v>619</v>
      </c>
      <c r="C48" s="0" t="str">
        <f aca="false">IF(C11="F","Total","SAM")</f>
        <v>Total</v>
      </c>
      <c r="D48" s="0" t="str">
        <f aca="false">IF(D11="F","Total","SAM")</f>
        <v>Total</v>
      </c>
      <c r="E48" s="0" t="str">
        <f aca="false">IF(E11="F","Total","SAM")</f>
        <v>Total</v>
      </c>
      <c r="F48" s="0" t="str">
        <f aca="false">IF(F11="F","Total","SAM")</f>
        <v>Total</v>
      </c>
      <c r="G48" s="0" t="str">
        <f aca="false">IF(G11="F","Total","SAM")</f>
        <v>Total</v>
      </c>
      <c r="H48" s="0" t="str">
        <f aca="false">IF(H11="F","Total","SAM")</f>
        <v>SAM</v>
      </c>
      <c r="I48" s="0" t="str">
        <f aca="false">IF(I11="F","Total","SAM")</f>
        <v>SAM</v>
      </c>
      <c r="J48" s="0" t="str">
        <f aca="false">IF(J11="F","Total","SAM")</f>
        <v>SAM</v>
      </c>
      <c r="K48" s="0" t="str">
        <f aca="false">IF(K11="F","Total","SAM")</f>
        <v>SAM</v>
      </c>
      <c r="L48" s="0" t="str">
        <f aca="false">IF(L11="F","Total","SAM")</f>
        <v>Total</v>
      </c>
      <c r="M48" s="0" t="str">
        <f aca="false">IF(M11="F","Total","SAM")</f>
        <v>Total</v>
      </c>
      <c r="N48" s="0" t="str">
        <f aca="false">IF(N11="F","Total","SAM")</f>
        <v>Total</v>
      </c>
      <c r="O48" s="0" t="str">
        <f aca="false">IF(O11="F","Total","SAM")</f>
        <v>Total</v>
      </c>
      <c r="P48" s="0" t="str">
        <f aca="false">IF(P11="F","Total","SAM")</f>
        <v>Total</v>
      </c>
      <c r="Q48" s="0" t="str">
        <f aca="false">IF(Q11="F","Total","SAM")</f>
        <v>SAM</v>
      </c>
      <c r="R48" s="0" t="str">
        <f aca="false">IF(R11="F","Total","SAM")</f>
        <v>SAM</v>
      </c>
      <c r="S48" s="0" t="str">
        <f aca="false">IF(S11="F","Total","SAM")</f>
        <v>SAM</v>
      </c>
      <c r="T48" s="0" t="str">
        <f aca="false">IF(T11="F","Total","SAM")</f>
        <v>SAM</v>
      </c>
      <c r="U48" s="0" t="str">
        <f aca="false">IF(U11="F","Total","SAM")</f>
        <v>Total</v>
      </c>
      <c r="V48" s="0" t="str">
        <f aca="false">IF(V11="F","Total","SAM")</f>
        <v>Total</v>
      </c>
      <c r="W48" s="0" t="str">
        <f aca="false">IF(W11="F","Total","SAM")</f>
        <v>Total</v>
      </c>
      <c r="X48" s="0" t="str">
        <f aca="false">IF(X11="F","Total","SAM")</f>
        <v>Total</v>
      </c>
      <c r="Y48" s="0" t="str">
        <f aca="false">IF(Y11="F","Total","SAM")</f>
        <v>Total</v>
      </c>
      <c r="Z48" s="0" t="str">
        <f aca="false">IF(Z11="F","Total","SAM")</f>
        <v>SAM</v>
      </c>
      <c r="AA48" s="0" t="str">
        <f aca="false">IF(AA11="F","Total","SAM")</f>
        <v>SAM</v>
      </c>
      <c r="AB48" s="0" t="str">
        <f aca="false">IF(AB11="F","Total","SAM")</f>
        <v>SAM</v>
      </c>
      <c r="AC48" s="0" t="str">
        <f aca="false">IF(AC11="F","Total","SAM")</f>
        <v>SAM</v>
      </c>
      <c r="AD48" s="0" t="str">
        <f aca="false">IF(AD11="F","Total","SAM")</f>
        <v>Total</v>
      </c>
      <c r="AE48" s="0" t="str">
        <f aca="false">IF(AE11="F","Total","SAM")</f>
        <v>Total</v>
      </c>
      <c r="AF48" s="0" t="str">
        <f aca="false">IF(AF11="F","Total","SAM")</f>
        <v>Total</v>
      </c>
      <c r="AG48" s="0" t="str">
        <f aca="false">IF(AG11="F","Total","SAM")</f>
        <v>Total</v>
      </c>
      <c r="AH48" s="0" t="str">
        <f aca="false">IF(AH11="F","Total","SAM")</f>
        <v>Total</v>
      </c>
      <c r="AI48" s="0" t="str">
        <f aca="false">IF(AI11="F","Total","SAM")</f>
        <v>SAM</v>
      </c>
      <c r="AJ48" s="0" t="str">
        <f aca="false">IF(AJ11="F","Total","SAM")</f>
        <v>SAM</v>
      </c>
      <c r="AK48" s="0" t="str">
        <f aca="false">IF(AK11="F","Total","SAM")</f>
        <v>SAM</v>
      </c>
      <c r="AL48" s="0" t="str">
        <f aca="false">IF(AL11="F","Total","SAM")</f>
        <v>SAM</v>
      </c>
      <c r="AM48" s="0" t="str">
        <f aca="false">IF(AM11="F","Total","SAM")</f>
        <v>Total</v>
      </c>
      <c r="AN48" s="0" t="str">
        <f aca="false">IF(AN11="F","Total","SAM")</f>
        <v>Total</v>
      </c>
      <c r="AO48" s="0" t="str">
        <f aca="false">IF(AO11="F","Total","SAM")</f>
        <v>Total</v>
      </c>
      <c r="AP48" s="0" t="str">
        <f aca="false">IF(AP11="F","Total","SAM")</f>
        <v>Total</v>
      </c>
      <c r="AQ48" s="0" t="str">
        <f aca="false">IF(AQ11="F","Total","SAM")</f>
        <v>Total</v>
      </c>
      <c r="AR48" s="0" t="str">
        <f aca="false">IF(AR11="F","Total","SAM")</f>
        <v>SAM</v>
      </c>
      <c r="AS48" s="0" t="str">
        <f aca="false">IF(AS11="F","Total","SAM")</f>
        <v>SAM</v>
      </c>
      <c r="AT48" s="0" t="str">
        <f aca="false">IF(AT11="F","Total","SAM")</f>
        <v>SAM</v>
      </c>
      <c r="AU48" s="0" t="str">
        <f aca="false">IF(AU11="F","Total","SAM")</f>
        <v>SAM</v>
      </c>
      <c r="AV48" s="0" t="str">
        <f aca="false">IF(AV11="F","Total","SAM")</f>
        <v>Total</v>
      </c>
      <c r="AW48" s="0" t="str">
        <f aca="false">IF(AW11="F","Total","SAM")</f>
        <v>Total</v>
      </c>
      <c r="AX48" s="0" t="str">
        <f aca="false">IF(AX11="F","Total","SAM")</f>
        <v>Total</v>
      </c>
      <c r="AY48" s="0" t="str">
        <f aca="false">IF(AY11="F","Total","SAM")</f>
        <v>Total</v>
      </c>
      <c r="AZ48" s="0" t="str">
        <f aca="false">IF(AZ11="F","Total","SAM")</f>
        <v>Total</v>
      </c>
      <c r="BA48" s="0" t="str">
        <f aca="false">IF(BA11="F","Total","SAM")</f>
        <v>SAM</v>
      </c>
      <c r="BB48" s="0" t="str">
        <f aca="false">IF(BB11="F","Total","SAM")</f>
        <v>SAM</v>
      </c>
      <c r="BC48" s="0" t="str">
        <f aca="false">IF(BC11="F","Total","SAM")</f>
        <v>SAM</v>
      </c>
      <c r="BD48" s="0" t="str">
        <f aca="false">IF(BD11="F","Total","SAM")</f>
        <v>SAM</v>
      </c>
      <c r="BE48" s="0" t="str">
        <f aca="false">IF(BE11="F","Total","SAM")</f>
        <v>Total</v>
      </c>
      <c r="BF48" s="0" t="str">
        <f aca="false">IF(BF11="F","Total","SAM")</f>
        <v>Total</v>
      </c>
      <c r="BG48" s="0" t="str">
        <f aca="false">IF(BG11="F","Total","SAM")</f>
        <v>Total</v>
      </c>
      <c r="BH48" s="0" t="str">
        <f aca="false">IF(BH11="F","Total","SAM")</f>
        <v>Total</v>
      </c>
      <c r="BI48" s="0" t="str">
        <f aca="false">IF(BI11="F","Total","SAM")</f>
        <v>Total</v>
      </c>
      <c r="BJ48" s="0" t="str">
        <f aca="false">IF(BJ11="F","Total","SAM")</f>
        <v>SAM</v>
      </c>
      <c r="BK48" s="0" t="str">
        <f aca="false">IF(BK11="F","Total","SAM")</f>
        <v>SAM</v>
      </c>
      <c r="BL48" s="0" t="str">
        <f aca="false">IF(BL11="F","Total","SAM")</f>
        <v>SAM</v>
      </c>
      <c r="BM48" s="0" t="str">
        <f aca="false">IF(BM11="F","Total","SAM")</f>
        <v>SAM</v>
      </c>
      <c r="BN48" s="0" t="str">
        <f aca="false">IF(BN11="F","Total","SAM")</f>
        <v>Total</v>
      </c>
      <c r="BO48" s="0" t="str">
        <f aca="false">IF(BO11="F","Total","SAM")</f>
        <v>Total</v>
      </c>
      <c r="BP48" s="0" t="str">
        <f aca="false">IF(BP11="F","Total","SAM")</f>
        <v>Total</v>
      </c>
      <c r="BQ48" s="0" t="str">
        <f aca="false">IF(BQ11="F","Total","SAM")</f>
        <v>Total</v>
      </c>
      <c r="BR48" s="0" t="str">
        <f aca="false">IF(BR11="F","Total","SAM")</f>
        <v>Total</v>
      </c>
      <c r="BS48" s="0" t="str">
        <f aca="false">IF(BS11="F","Total","SAM")</f>
        <v>SAM</v>
      </c>
      <c r="BT48" s="0" t="str">
        <f aca="false">IF(BT11="F","Total","SAM")</f>
        <v>SAM</v>
      </c>
      <c r="BU48" s="0" t="str">
        <f aca="false">IF(BU11="F","Total","SAM")</f>
        <v>SAM</v>
      </c>
      <c r="BV48" s="0" t="str">
        <f aca="false">IF(BV11="F","Total","SAM")</f>
        <v>SAM</v>
      </c>
      <c r="BW48" s="0" t="str">
        <f aca="false">IF(BW11="F","Total","SAM")</f>
        <v>Total</v>
      </c>
      <c r="BX48" s="0" t="str">
        <f aca="false">IF(BX11="F","Total","SAM")</f>
        <v>Total</v>
      </c>
      <c r="BY48" s="0" t="str">
        <f aca="false">IF(BY11="F","Total","SAM")</f>
        <v>Total</v>
      </c>
      <c r="BZ48" s="0" t="str">
        <f aca="false">IF(BZ11="F","Total","SAM")</f>
        <v>Total</v>
      </c>
      <c r="CA48" s="0" t="str">
        <f aca="false">IF(CA11="F","Total","SAM")</f>
        <v>Total</v>
      </c>
      <c r="CB48" s="0" t="str">
        <f aca="false">IF(CB11="F","Total","SAM")</f>
        <v>SAM</v>
      </c>
      <c r="CC48" s="0" t="str">
        <f aca="false">IF(CC11="F","Total","SAM")</f>
        <v>SAM</v>
      </c>
      <c r="CD48" s="0" t="str">
        <f aca="false">IF(CD11="F","Total","SAM")</f>
        <v>SAM</v>
      </c>
      <c r="CE48" s="0" t="str">
        <f aca="false">IF(CE11="F","Total","SAM")</f>
        <v>SAM</v>
      </c>
      <c r="CF48" s="0" t="str">
        <f aca="false">IF(CF11="F","Total","SAM")</f>
        <v>Total</v>
      </c>
      <c r="CG48" s="0" t="str">
        <f aca="false">IF(CG11="F","Total","SAM")</f>
        <v>Total</v>
      </c>
      <c r="CH48" s="0" t="str">
        <f aca="false">IF(CH11="F","Total","SAM")</f>
        <v>Total</v>
      </c>
      <c r="CI48" s="0" t="str">
        <f aca="false">IF(CI11="F","Total","SAM")</f>
        <v>Total</v>
      </c>
      <c r="CJ48" s="0" t="str">
        <f aca="false">IF(CJ11="F","Total","SAM")</f>
        <v>Total</v>
      </c>
      <c r="CK48" s="0" t="str">
        <f aca="false">IF(CK11="F","Total","SAM")</f>
        <v>SAM</v>
      </c>
      <c r="CL48" s="0" t="str">
        <f aca="false">IF(CL11="F","Total","SAM")</f>
        <v>SAM</v>
      </c>
      <c r="CM48" s="0" t="str">
        <f aca="false">IF(CM11="F","Total","SAM")</f>
        <v>SAM</v>
      </c>
      <c r="CN48" s="0" t="str">
        <f aca="false">IF(CN11="F","Total","SAM")</f>
        <v>SAM</v>
      </c>
      <c r="CO48" s="0" t="str">
        <f aca="false">IF(CO11="F","Total","SAM")</f>
        <v>Total</v>
      </c>
      <c r="CP48" s="0" t="str">
        <f aca="false">IF(CP11="F","Total","SAM")</f>
        <v>Total</v>
      </c>
      <c r="CQ48" s="0" t="str">
        <f aca="false">IF(CQ11="F","Total","SAM")</f>
        <v>Total</v>
      </c>
      <c r="CR48" s="0" t="str">
        <f aca="false">IF(CR11="F","Total","SAM")</f>
        <v>Total</v>
      </c>
      <c r="CS48" s="0" t="str">
        <f aca="false">IF(CS11="F","Total","SAM")</f>
        <v>Total</v>
      </c>
      <c r="CT48" s="0" t="str">
        <f aca="false">IF(CT11="F","Total","SAM")</f>
        <v>SAM</v>
      </c>
      <c r="CU48" s="0" t="str">
        <f aca="false">IF(CU11="F","Total","SAM")</f>
        <v>SAM</v>
      </c>
      <c r="CV48" s="0" t="str">
        <f aca="false">IF(CV11="F","Total","SAM")</f>
        <v>SAM</v>
      </c>
      <c r="CW48" s="0" t="str">
        <f aca="false">IF(CW11="F","Total","SAM")</f>
        <v>SAM</v>
      </c>
      <c r="CX48" s="0" t="str">
        <f aca="false">IF(CX11="F","Total","SAM")</f>
        <v>Total</v>
      </c>
      <c r="CY48" s="0" t="str">
        <f aca="false">IF(CY11="F","Total","SAM")</f>
        <v>Total</v>
      </c>
      <c r="CZ48" s="0" t="str">
        <f aca="false">IF(CZ11="F","Total","SAM")</f>
        <v>Total</v>
      </c>
      <c r="DA48" s="0" t="str">
        <f aca="false">IF(DA11="F","Total","SAM")</f>
        <v>Total</v>
      </c>
      <c r="DB48" s="0" t="str">
        <f aca="false">IF(DB11="F","Total","SAM")</f>
        <v>Total</v>
      </c>
      <c r="DC48" s="0" t="str">
        <f aca="false">IF(DC11="F","Total","SAM")</f>
        <v>SAM</v>
      </c>
      <c r="DD48" s="0" t="str">
        <f aca="false">IF(DD11="F","Total","SAM")</f>
        <v>SAM</v>
      </c>
      <c r="DE48" s="0" t="str">
        <f aca="false">IF(DE11="F","Total","SAM")</f>
        <v>SAM</v>
      </c>
      <c r="DF48" s="0" t="str">
        <f aca="false">IF(DF11="F","Total","SAM")</f>
        <v>SAM</v>
      </c>
      <c r="DG48" s="0" t="str">
        <f aca="false">IF(DG11="F","Total","SAM")</f>
        <v>Total</v>
      </c>
      <c r="DH48" s="0" t="str">
        <f aca="false">IF(DH11="F","Total","SAM")</f>
        <v>Total</v>
      </c>
      <c r="DI48" s="0" t="str">
        <f aca="false">IF(DI11="F","Total","SAM")</f>
        <v>Total</v>
      </c>
      <c r="DJ48" s="0" t="str">
        <f aca="false">IF(DJ11="F","Total","SAM")</f>
        <v>Total</v>
      </c>
      <c r="DK48" s="0" t="str">
        <f aca="false">IF(DK11="F","Total","SAM")</f>
        <v>Total</v>
      </c>
      <c r="DL48" s="0" t="str">
        <f aca="false">IF(DL11="F","Total","SAM")</f>
        <v>SAM</v>
      </c>
      <c r="DM48" s="0" t="str">
        <f aca="false">IF(DM11="F","Total","SAM")</f>
        <v>SAM</v>
      </c>
      <c r="DN48" s="0" t="str">
        <f aca="false">IF(DN11="F","Total","SAM")</f>
        <v>SAM</v>
      </c>
      <c r="DO48" s="0" t="str">
        <f aca="false">IF(DO11="F","Total","SAM")</f>
        <v>SAM</v>
      </c>
      <c r="DP48" s="0" t="str">
        <f aca="false">IF(DP11="F","Total","SAM")</f>
        <v>Total</v>
      </c>
      <c r="DQ48" s="0" t="str">
        <f aca="false">IF(DQ11="F","Total","SAM")</f>
        <v>Total</v>
      </c>
      <c r="DR48" s="0" t="str">
        <f aca="false">IF(DR11="F","Total","SAM")</f>
        <v>Total</v>
      </c>
      <c r="DS48" s="0" t="str">
        <f aca="false">IF(DS11="F","Total","SAM")</f>
        <v>Total</v>
      </c>
      <c r="DT48" s="0" t="str">
        <f aca="false">IF(DT11="F","Total","SAM")</f>
        <v>Total</v>
      </c>
      <c r="DU48" s="0" t="str">
        <f aca="false">IF(DU11="F","Total","SAM")</f>
        <v>SAM</v>
      </c>
      <c r="DV48" s="0" t="str">
        <f aca="false">IF(DV11="F","Total","SAM")</f>
        <v>SAM</v>
      </c>
      <c r="DW48" s="0" t="str">
        <f aca="false">IF(DW11="F","Total","SAM")</f>
        <v>SAM</v>
      </c>
      <c r="DX48" s="0" t="str">
        <f aca="false">IF(DX11="F","Total","SAM")</f>
        <v>SAM</v>
      </c>
      <c r="DY48" s="0" t="str">
        <f aca="false">IF(DY11="F","Total","SAM")</f>
        <v>Total</v>
      </c>
      <c r="DZ48" s="0" t="str">
        <f aca="false">IF(DZ11="F","Total","SAM")</f>
        <v>Total</v>
      </c>
      <c r="EA48" s="0" t="str">
        <f aca="false">IF(EA11="F","Total","SAM")</f>
        <v>Total</v>
      </c>
      <c r="EB48" s="0" t="str">
        <f aca="false">IF(EB11="F","Total","SAM")</f>
        <v>Total</v>
      </c>
      <c r="EC48" s="0" t="str">
        <f aca="false">IF(EC11="F","Total","SAM")</f>
        <v>Total</v>
      </c>
      <c r="ED48" s="0" t="str">
        <f aca="false">IF(ED11="F","Total","SAM")</f>
        <v>SAM</v>
      </c>
      <c r="EE48" s="0" t="str">
        <f aca="false">IF(EE11="F","Total","SAM")</f>
        <v>SAM</v>
      </c>
      <c r="EF48" s="0" t="str">
        <f aca="false">IF(EF11="F","Total","SAM")</f>
        <v>SAM</v>
      </c>
      <c r="EG48" s="0" t="str">
        <f aca="false">IF(EG11="F","Total","SAM")</f>
        <v>SAM</v>
      </c>
      <c r="EH48" s="0" t="str">
        <f aca="false">IF(EH11="F","Total","SAM")</f>
        <v>Total</v>
      </c>
      <c r="EI48" s="0" t="str">
        <f aca="false">IF(EI11="F","Total","SAM")</f>
        <v>Total</v>
      </c>
      <c r="EJ48" s="0" t="str">
        <f aca="false">IF(EJ11="F","Total","SAM")</f>
        <v>Total</v>
      </c>
      <c r="EK48" s="0" t="str">
        <f aca="false">IF(EK11="F","Total","SAM")</f>
        <v>Total</v>
      </c>
      <c r="EL48" s="0" t="str">
        <f aca="false">IF(EL11="F","Total","SAM")</f>
        <v>Total</v>
      </c>
      <c r="EM48" s="0" t="str">
        <f aca="false">IF(EM11="F","Total","SAM")</f>
        <v>SAM</v>
      </c>
      <c r="EN48" s="0" t="str">
        <f aca="false">IF(EN11="F","Total","SAM")</f>
        <v>SAM</v>
      </c>
      <c r="EO48" s="0" t="str">
        <f aca="false">IF(EO11="F","Total","SAM")</f>
        <v>SAM</v>
      </c>
      <c r="EP48" s="0" t="str">
        <f aca="false">IF(EP11="F","Total","SAM")</f>
        <v>SAM</v>
      </c>
      <c r="EQ48" s="0" t="str">
        <f aca="false">IF(EQ11="F","Total","SAM")</f>
        <v>Total</v>
      </c>
      <c r="ER48" s="0" t="str">
        <f aca="false">IF(ER11="F","Total","SAM")</f>
        <v>Total</v>
      </c>
      <c r="ES48" s="0" t="str">
        <f aca="false">IF(ES11="F","Total","SAM")</f>
        <v>Total</v>
      </c>
      <c r="ET48" s="0" t="str">
        <f aca="false">IF(ET11="F","Total","SAM")</f>
        <v>Total</v>
      </c>
      <c r="EU48" s="0" t="str">
        <f aca="false">IF(EU11="F","Total","SAM")</f>
        <v>Total</v>
      </c>
      <c r="EV48" s="0" t="str">
        <f aca="false">IF(EV11="F","Total","SAM")</f>
        <v>SAM</v>
      </c>
      <c r="EW48" s="0" t="str">
        <f aca="false">IF(EW11="F","Total","SAM")</f>
        <v>SAM</v>
      </c>
      <c r="EX48" s="0" t="str">
        <f aca="false">IF(EX11="F","Total","SAM")</f>
        <v>SAM</v>
      </c>
      <c r="EY48" s="0" t="str">
        <f aca="false">IF(EY11="F","Total","SAM")</f>
        <v>SAM</v>
      </c>
      <c r="EZ48" s="0" t="str">
        <f aca="false">IF(EZ11="F","Total","SAM")</f>
        <v>Total</v>
      </c>
      <c r="FA48" s="0" t="str">
        <f aca="false">IF(FA11="F","Total","SAM")</f>
        <v>Total</v>
      </c>
      <c r="FB48" s="0" t="str">
        <f aca="false">IF(FB11="F","Total","SAM")</f>
        <v>Total</v>
      </c>
      <c r="FC48" s="0" t="str">
        <f aca="false">IF(FC11="F","Total","SAM")</f>
        <v>Total</v>
      </c>
      <c r="FD48" s="0" t="str">
        <f aca="false">IF(FD11="F","Total","SAM")</f>
        <v>Total</v>
      </c>
      <c r="FE48" s="0" t="str">
        <f aca="false">IF(FE11="F","Total","SAM")</f>
        <v>SAM</v>
      </c>
      <c r="FF48" s="0" t="str">
        <f aca="false">IF(FF11="F","Total","SAM")</f>
        <v>SAM</v>
      </c>
      <c r="FG48" s="0" t="str">
        <f aca="false">IF(FG11="F","Total","SAM")</f>
        <v>SAM</v>
      </c>
      <c r="FH48" s="0" t="str">
        <f aca="false">IF(FH11="F","Total","SAM")</f>
        <v>SAM</v>
      </c>
      <c r="FI48" s="0" t="str">
        <f aca="false">IF(FI11="F","Total","SAM")</f>
        <v>Total</v>
      </c>
      <c r="FJ48" s="0" t="str">
        <f aca="false">IF(FJ11="F","Total","SAM")</f>
        <v>Total</v>
      </c>
      <c r="FK48" s="0" t="str">
        <f aca="false">IF(FK11="F","Total","SAM")</f>
        <v>Total</v>
      </c>
      <c r="FL48" s="0" t="str">
        <f aca="false">IF(FL11="F","Total","SAM")</f>
        <v>Total</v>
      </c>
      <c r="FM48" s="0" t="str">
        <f aca="false">IF(FM11="F","Total","SAM")</f>
        <v>Total</v>
      </c>
      <c r="FN48" s="0" t="str">
        <f aca="false">IF(FN11="F","Total","SAM")</f>
        <v>SAM</v>
      </c>
      <c r="FO48" s="0" t="str">
        <f aca="false">IF(FO11="F","Total","SAM")</f>
        <v>SAM</v>
      </c>
      <c r="FP48" s="0" t="str">
        <f aca="false">IF(FP11="F","Total","SAM")</f>
        <v>SAM</v>
      </c>
      <c r="FQ48" s="0" t="str">
        <f aca="false">IF(FQ11="F","Total","SAM")</f>
        <v>SAM</v>
      </c>
      <c r="FR48" s="0" t="str">
        <f aca="false">IF(FR11="F","Total","SAM")</f>
        <v>Total</v>
      </c>
      <c r="FS48" s="0" t="str">
        <f aca="false">IF(FS11="F","Total","SAM")</f>
        <v>Total</v>
      </c>
      <c r="FT48" s="0" t="str">
        <f aca="false">IF(FT11="F","Total","SAM")</f>
        <v>Total</v>
      </c>
      <c r="FU48" s="0" t="str">
        <f aca="false">IF(FU11="F","Total","SAM")</f>
        <v>Total</v>
      </c>
      <c r="FV48" s="0" t="str">
        <f aca="false">IF(FV11="F","Total","SAM")</f>
        <v>Total</v>
      </c>
      <c r="FW48" s="0" t="str">
        <f aca="false">IF(FW11="F","Total","SAM")</f>
        <v>SAM</v>
      </c>
      <c r="FX48" s="0" t="str">
        <f aca="false">IF(FX11="F","Total","SAM")</f>
        <v>SAM</v>
      </c>
      <c r="FY48" s="0" t="str">
        <f aca="false">IF(FY11="F","Total","SAM")</f>
        <v>SAM</v>
      </c>
      <c r="FZ48" s="0" t="str">
        <f aca="false">IF(FZ11="F","Total","SAM")</f>
        <v>SAM</v>
      </c>
      <c r="GA48" s="0" t="str">
        <f aca="false">IF(GA11="F","Total","SAM")</f>
        <v>Total</v>
      </c>
      <c r="GB48" s="0" t="str">
        <f aca="false">IF(GB11="F","Total","SAM")</f>
        <v>Total</v>
      </c>
      <c r="GC48" s="0" t="str">
        <f aca="false">IF(GC11="F","Total","SAM")</f>
        <v>Total</v>
      </c>
      <c r="GD48" s="0" t="str">
        <f aca="false">IF(GD11="F","Total","SAM")</f>
        <v>Total</v>
      </c>
      <c r="GE48" s="0" t="str">
        <f aca="false">IF(GE11="F","Total","SAM")</f>
        <v>Total</v>
      </c>
      <c r="GF48" s="0" t="str">
        <f aca="false">IF(GF11="F","Total","SAM")</f>
        <v>SAM</v>
      </c>
      <c r="GG48" s="0" t="str">
        <f aca="false">IF(GG11="F","Total","SAM")</f>
        <v>SAM</v>
      </c>
      <c r="GH48" s="0" t="str">
        <f aca="false">IF(GH11="F","Total","SAM")</f>
        <v>SAM</v>
      </c>
      <c r="GI48" s="0" t="str">
        <f aca="false">IF(GI11="F","Total","SAM")</f>
        <v>SAM</v>
      </c>
      <c r="GJ48" s="0" t="str">
        <f aca="false">IF(GJ11="F","Total","SAM")</f>
        <v>Total</v>
      </c>
      <c r="GK48" s="0" t="str">
        <f aca="false">IF(GK11="F","Total","SAM")</f>
        <v>Total</v>
      </c>
      <c r="GL48" s="0" t="str">
        <f aca="false">IF(GL11="F","Total","SAM")</f>
        <v>Total</v>
      </c>
      <c r="GM48" s="0" t="str">
        <f aca="false">IF(GM11="F","Total","SAM")</f>
        <v>Total</v>
      </c>
      <c r="GN48" s="0" t="str">
        <f aca="false">IF(GN11="F","Total","SAM")</f>
        <v>Total</v>
      </c>
      <c r="GO48" s="0" t="str">
        <f aca="false">IF(GO11="F","Total","SAM")</f>
        <v>SAM</v>
      </c>
      <c r="GP48" s="0" t="str">
        <f aca="false">IF(GP11="F","Total","SAM")</f>
        <v>SAM</v>
      </c>
      <c r="GQ48" s="0" t="str">
        <f aca="false">IF(GQ11="F","Total","SAM")</f>
        <v>SAM</v>
      </c>
      <c r="GR48" s="0" t="str">
        <f aca="false">IF(GR11="F","Total","SAM")</f>
        <v>SAM</v>
      </c>
      <c r="GS48" s="0" t="str">
        <f aca="false">IF(GS11="F","Total","SAM")</f>
        <v>Total</v>
      </c>
      <c r="GT48" s="0" t="str">
        <f aca="false">IF(GT11="F","Total","SAM")</f>
        <v>Total</v>
      </c>
      <c r="GU48" s="0" t="str">
        <f aca="false">IF(GU11="F","Total","SAM")</f>
        <v>Total</v>
      </c>
      <c r="GV48" s="0" t="str">
        <f aca="false">IF(GV11="F","Total","SAM")</f>
        <v>Total</v>
      </c>
      <c r="GW48" s="0" t="str">
        <f aca="false">IF(GW11="F","Total","SAM")</f>
        <v>Total</v>
      </c>
      <c r="GX48" s="0" t="str">
        <f aca="false">IF(GX11="F","Total","SAM")</f>
        <v>SAM</v>
      </c>
      <c r="GY48" s="0" t="str">
        <f aca="false">IF(GY11="F","Total","SAM")</f>
        <v>SAM</v>
      </c>
      <c r="GZ48" s="0" t="str">
        <f aca="false">IF(GZ11="F","Total","SAM")</f>
        <v>SAM</v>
      </c>
      <c r="HA48" s="0" t="str">
        <f aca="false">IF(HA11="F","Total","SAM")</f>
        <v>SAM</v>
      </c>
      <c r="HB48" s="0" t="str">
        <f aca="false">IF(HB11="F","Total","SAM")</f>
        <v>Total</v>
      </c>
      <c r="HC48" s="0" t="str">
        <f aca="false">IF(HC11="F","Total","SAM")</f>
        <v>Total</v>
      </c>
      <c r="HD48" s="0" t="str">
        <f aca="false">IF(HD11="F","Total","SAM")</f>
        <v>Total</v>
      </c>
      <c r="HE48" s="0" t="str">
        <f aca="false">IF(HE11="F","Total","SAM")</f>
        <v>Total</v>
      </c>
      <c r="HF48" s="0" t="str">
        <f aca="false">IF(HF11="F","Total","SAM")</f>
        <v>Total</v>
      </c>
      <c r="HG48" s="0" t="str">
        <f aca="false">IF(HG11="F","Total","SAM")</f>
        <v>SAM</v>
      </c>
      <c r="HH48" s="0" t="str">
        <f aca="false">IF(HH11="F","Total","SAM")</f>
        <v>SAM</v>
      </c>
      <c r="HI48" s="0" t="str">
        <f aca="false">IF(HI11="F","Total","SAM")</f>
        <v>SAM</v>
      </c>
      <c r="HJ48" s="0" t="str">
        <f aca="false">IF(HJ11="F","Total","SAM")</f>
        <v>SAM</v>
      </c>
      <c r="HK48" s="0" t="str">
        <f aca="false">IF(HK11="F","Total","SAM")</f>
        <v>Total</v>
      </c>
      <c r="HL48" s="0" t="str">
        <f aca="false">IF(HL11="F","Total","SAM")</f>
        <v>Total</v>
      </c>
      <c r="HM48" s="0" t="str">
        <f aca="false">IF(HM11="F","Total","SAM")</f>
        <v>Total</v>
      </c>
      <c r="HN48" s="0" t="str">
        <f aca="false">IF(HN11="F","Total","SAM")</f>
        <v>Total</v>
      </c>
      <c r="HO48" s="0" t="str">
        <f aca="false">IF(HO11="F","Total","SAM")</f>
        <v>Total</v>
      </c>
      <c r="HP48" s="0" t="str">
        <f aca="false">IF(HP11="F","Total","SAM")</f>
        <v>SAM</v>
      </c>
      <c r="HQ48" s="0" t="str">
        <f aca="false">IF(HQ11="F","Total","SAM")</f>
        <v>SAM</v>
      </c>
      <c r="HR48" s="0" t="str">
        <f aca="false">IF(HR11="F","Total","SAM")</f>
        <v>SAM</v>
      </c>
      <c r="HS48" s="0" t="str">
        <f aca="false">IF(HS11="F","Total","SAM")</f>
        <v>SAM</v>
      </c>
      <c r="HT48" s="0" t="str">
        <f aca="false">IF(HT11="F","Total","SAM")</f>
        <v>Total</v>
      </c>
      <c r="HU48" s="0" t="str">
        <f aca="false">IF(HU11="F","Total","SAM")</f>
        <v>Total</v>
      </c>
      <c r="HV48" s="0" t="str">
        <f aca="false">IF(HV11="F","Total","SAM")</f>
        <v>Total</v>
      </c>
      <c r="HW48" s="0" t="str">
        <f aca="false">IF(HW11="F","Total","SAM")</f>
        <v>Total</v>
      </c>
      <c r="HX48" s="0" t="str">
        <f aca="false">IF(HX11="F","Total","SAM")</f>
        <v>Total</v>
      </c>
      <c r="HY48" s="0" t="str">
        <f aca="false">IF(HY11="F","Total","SAM")</f>
        <v>SAM</v>
      </c>
      <c r="HZ48" s="0" t="str">
        <f aca="false">IF(HZ11="F","Total","SAM")</f>
        <v>SAM</v>
      </c>
      <c r="IA48" s="0" t="str">
        <f aca="false">IF(IA11="F","Total","SAM")</f>
        <v>SAM</v>
      </c>
      <c r="IB48" s="0" t="str">
        <f aca="false">IF(IB11="F","Total","SAM")</f>
        <v>SAM</v>
      </c>
      <c r="IC48" s="0" t="str">
        <f aca="false">IF(IC11="F","Total","SAM")</f>
        <v>Total</v>
      </c>
      <c r="ID48" s="0" t="str">
        <f aca="false">IF(ID11="F","Total","SAM")</f>
        <v>Total</v>
      </c>
      <c r="IE48" s="0" t="str">
        <f aca="false">IF(IE11="F","Total","SAM")</f>
        <v>Total</v>
      </c>
      <c r="IF48" s="0" t="str">
        <f aca="false">IF(IF11="F","Total","SAM")</f>
        <v>Total</v>
      </c>
      <c r="IG48" s="0" t="str">
        <f aca="false">IF(IG11="F","Total","SAM")</f>
        <v>Total</v>
      </c>
      <c r="IH48" s="0" t="str">
        <f aca="false">IF(IH11="F","Total","SAM")</f>
        <v>SAM</v>
      </c>
      <c r="II48" s="0" t="str">
        <f aca="false">IF(II11="F","Total","SAM")</f>
        <v>SAM</v>
      </c>
      <c r="IJ48" s="0" t="str">
        <f aca="false">IF(IJ11="F","Total","SAM")</f>
        <v>SAM</v>
      </c>
      <c r="IK48" s="0" t="str">
        <f aca="false">IF(IK11="F","Total","SAM")</f>
        <v>SAM</v>
      </c>
      <c r="IL48" s="0" t="str">
        <f aca="false">IF(IL11="F","Total","SAM")</f>
        <v>Total</v>
      </c>
      <c r="IM48" s="0" t="str">
        <f aca="false">IF(IM11="F","Total","SAM")</f>
        <v>Total</v>
      </c>
      <c r="IN48" s="0" t="str">
        <f aca="false">IF(IN11="F","Total","SAM")</f>
        <v>Total</v>
      </c>
      <c r="IO48" s="0" t="str">
        <f aca="false">IF(IO11="F","Total","SAM")</f>
        <v>Total</v>
      </c>
      <c r="IP48" s="0" t="str">
        <f aca="false">IF(IP11="F","Total","SAM")</f>
        <v>Total</v>
      </c>
      <c r="IQ48" s="0" t="str">
        <f aca="false">IF(IQ11="F","Total","SAM")</f>
        <v>SAM</v>
      </c>
      <c r="IR48" s="0" t="str">
        <f aca="false">IF(IR11="F","Total","SAM")</f>
        <v>SAM</v>
      </c>
      <c r="IS48" s="0" t="str">
        <f aca="false">IF(IS11="F","Total","SAM")</f>
        <v>SAM</v>
      </c>
      <c r="IT48" s="0" t="str">
        <f aca="false">IF(IT11="F","Total","SAM")</f>
        <v>SAM</v>
      </c>
      <c r="IU48" s="0" t="str">
        <f aca="false">IF(IU11="F","Total","SAM")</f>
        <v>Total</v>
      </c>
      <c r="IV48" s="0" t="str">
        <f aca="false">IF(IV11="F","Total","SAM")</f>
        <v>Total</v>
      </c>
      <c r="IW48" s="0" t="str">
        <f aca="false">IF(IW11="F","Total","SAM")</f>
        <v>Total</v>
      </c>
      <c r="IX48" s="0" t="str">
        <f aca="false">IF(IX11="F","Total","SAM")</f>
        <v>Total</v>
      </c>
      <c r="IY48" s="0" t="str">
        <f aca="false">IF(IY11="F","Total","SAM")</f>
        <v>Total</v>
      </c>
      <c r="IZ48" s="0" t="str">
        <f aca="false">IF(IZ11="F","Total","SAM")</f>
        <v>SAM</v>
      </c>
      <c r="JA48" s="0" t="str">
        <f aca="false">IF(JA11="F","Total","SAM")</f>
        <v>SAM</v>
      </c>
      <c r="JB48" s="0" t="str">
        <f aca="false">IF(JB11="F","Total","SAM")</f>
        <v>SAM</v>
      </c>
      <c r="JC48" s="0" t="str">
        <f aca="false">IF(JC11="F","Total","SAM")</f>
        <v>SAM</v>
      </c>
    </row>
    <row r="49" customFormat="false" ht="12.75" hidden="false" customHeight="false" outlineLevel="0" collapsed="false">
      <c r="A49" s="87" t="s">
        <v>620</v>
      </c>
      <c r="BN49" s="355"/>
    </row>
    <row r="50" customFormat="false" ht="12.75" hidden="false" customHeight="false" outlineLevel="0" collapsed="false">
      <c r="A50" s="87" t="s">
        <v>605</v>
      </c>
      <c r="C50" s="0" t="n">
        <f aca="false">'[1]Output Multipliers'!$F$407</f>
        <v>1.20842349529266</v>
      </c>
      <c r="D50" s="0" t="n">
        <f aca="false">'[2]Employment Multipliers'!$F$407</f>
        <v>18.2611789703369</v>
      </c>
      <c r="E50" s="0" t="n">
        <f aca="false">'[3]Total Value Added Multipliers'!$F$407</f>
        <v>0.688436448574066</v>
      </c>
      <c r="F50" s="0" t="n">
        <f aca="false">'[4]Labor Income Multipliers'!$F$407</f>
        <v>0.478529125452042</v>
      </c>
      <c r="G50" s="0" t="n">
        <f aca="false">'[5]Tax on Production and Imports M'!$F$407</f>
        <v>0.0590863414108753</v>
      </c>
      <c r="H50" s="0" t="n">
        <f aca="false">'[2]Employment Multipliers'!$H$407</f>
        <v>1.08038711547852</v>
      </c>
      <c r="I50" s="0" t="n">
        <f aca="false">'[3]Total Value Added Multipliers'!$H$407</f>
        <v>1.25360906124115</v>
      </c>
      <c r="J50" s="0" t="n">
        <f aca="false">'[4]Labor Income Multipliers'!$H$407</f>
        <v>1.14837181568146</v>
      </c>
      <c r="K50" s="0" t="n">
        <f aca="false">'[5]Tax on Production and Imports M'!$H$407</f>
        <v>1.15890514850616</v>
      </c>
      <c r="L50" s="0" t="n">
        <f aca="false">'[6]Output Multipliers'!$F$407</f>
        <v>1.22720873355865</v>
      </c>
      <c r="M50" s="0" t="n">
        <f aca="false">'[7]Employment Multipliers'!$F$407</f>
        <v>13.6515874862671</v>
      </c>
      <c r="N50" s="0" t="n">
        <f aca="false">'[8]Total Value Added Multipliers'!$F$407</f>
        <v>0.839925765991211</v>
      </c>
      <c r="O50" s="0" t="n">
        <f aca="false">'[9]Labor Income Multipliers'!$F$407</f>
        <v>0.671371340751648</v>
      </c>
      <c r="P50" s="0" t="n">
        <f aca="false">'[10]Tax on Production and Imports M'!$F$407</f>
        <v>0.0452056750655174</v>
      </c>
      <c r="Q50" s="0" t="n">
        <f aca="false">'[7]Employment Multipliers'!$H$407</f>
        <v>1.12782502174377</v>
      </c>
      <c r="R50" s="0" t="n">
        <f aca="false">'[8]Total Value Added Multipliers'!$H$407</f>
        <v>1.2403975725174</v>
      </c>
      <c r="S50" s="0" t="n">
        <f aca="false">'[9]Labor Income Multipliers'!$H$407</f>
        <v>1.15299880504608</v>
      </c>
      <c r="T50" s="0" t="n">
        <f aca="false">'[10]Tax on Production and Imports M'!$H$407</f>
        <v>1.23811721801758</v>
      </c>
      <c r="U50" s="0" t="n">
        <f aca="false">'[11]Output Multipliers'!$F$407</f>
        <v>1.88800323009491</v>
      </c>
      <c r="V50" s="0" t="n">
        <f aca="false">'[12]Employment Multipliers'!$F$407</f>
        <v>19.7095851898193</v>
      </c>
      <c r="W50" s="0" t="n">
        <f aca="false">'[13]Total Value Added Multipliers'!$F$407</f>
        <v>1.20157599449158</v>
      </c>
      <c r="X50" s="0" t="n">
        <f aca="false">'[14]Labor Income Multipliers'!$F$407</f>
        <v>0.862959861755371</v>
      </c>
      <c r="Y50" s="0" t="n">
        <f aca="false">'[15]Tax on Production and Imports M'!$F$407</f>
        <v>0.0755627304315567</v>
      </c>
      <c r="Z50" s="0" t="n">
        <f aca="false">'[12]Employment Multipliers'!$H$407</f>
        <v>1.40117609500885</v>
      </c>
      <c r="AA50" s="0" t="n">
        <f aca="false">'[13]Total Value Added Multipliers'!$H$407</f>
        <v>1.92311453819275</v>
      </c>
      <c r="AB50" s="0" t="n">
        <f aca="false">'[14]Labor Income Multipliers'!$H$407</f>
        <v>1.67704713344574</v>
      </c>
      <c r="AC50" s="0" t="n">
        <f aca="false">'[15]Tax on Production and Imports M'!$H$407</f>
        <v>1.78087365627289</v>
      </c>
      <c r="AD50" s="0" t="n">
        <f aca="false">'[16]Output Multipliers'!$F$407</f>
        <v>1.22252607345581</v>
      </c>
      <c r="AE50" s="0" t="n">
        <f aca="false">'[17]Employment Multipliers'!$F$407</f>
        <v>18.4446277618408</v>
      </c>
      <c r="AF50" s="0" t="n">
        <f aca="false">'[18]Total Value Added Multipliers'!$F$407</f>
        <v>0.669738113880158</v>
      </c>
      <c r="AG50" s="0" t="n">
        <f aca="false">'[19]Labor Income Multipliers'!$F$407</f>
        <v>0.48877364397049</v>
      </c>
      <c r="AH50" s="0" t="n">
        <f aca="false">'[20]Tax on Production and Imports M'!$F$407</f>
        <v>0.0590286888182163</v>
      </c>
      <c r="AI50" s="0" t="n">
        <f aca="false">'[17]Employment Multipliers'!$H$407</f>
        <v>1.06812977790833</v>
      </c>
      <c r="AJ50" s="0" t="n">
        <f aca="false">'[18]Total Value Added Multipliers'!$H$407</f>
        <v>1.24161469936371</v>
      </c>
      <c r="AK50" s="0" t="n">
        <f aca="false">'[19]Labor Income Multipliers'!$H$407</f>
        <v>1.20959138870239</v>
      </c>
      <c r="AL50" s="0" t="n">
        <f aca="false">'[20]Tax on Production and Imports M'!$H$407</f>
        <v>1.13325464725494</v>
      </c>
      <c r="AM50" s="0" t="n">
        <f aca="false">'[21]Output Multipliers'!$F$407</f>
        <v>1.16197550296783</v>
      </c>
      <c r="AN50" s="0" t="n">
        <f aca="false">'[22]Employment Multipliers'!$F$407</f>
        <v>13.7857971191406</v>
      </c>
      <c r="AO50" s="0" t="n">
        <f aca="false">'[23]Total Value Added Multipliers'!$F$407</f>
        <v>0.771207928657532</v>
      </c>
      <c r="AP50" s="0" t="n">
        <f aca="false">'[24]Labor Income Multipliers'!$F$407</f>
        <v>0.63562536239624</v>
      </c>
      <c r="AQ50" s="0" t="n">
        <f aca="false">'[25]Tax on Production and Imports M'!$F$407</f>
        <v>0.0423493608832359</v>
      </c>
      <c r="AR50" s="0" t="n">
        <f aca="false">'[22]Employment Multipliers'!$H$407</f>
        <v>1.12976253032684</v>
      </c>
      <c r="AS50" s="0" t="n">
        <f aca="false">'[23]Total Value Added Multipliers'!$H$407</f>
        <v>1.14333057403564</v>
      </c>
      <c r="AT50" s="0" t="n">
        <f aca="false">'[24]Labor Income Multipliers'!$H$407</f>
        <v>1.09798896312714</v>
      </c>
      <c r="AU50" s="0" t="n">
        <f aca="false">'[25]Tax on Production and Imports M'!$H$407</f>
        <v>1.15056824684143</v>
      </c>
      <c r="AV50" s="0" t="n">
        <f aca="false">'[26]Output Multipliers'!$F$407</f>
        <v>1.16971349716187</v>
      </c>
      <c r="AW50" s="0" t="n">
        <f aca="false">'[27]Employment Multipliers'!$F$407</f>
        <v>17.2069091796875</v>
      </c>
      <c r="AX50" s="0" t="n">
        <f aca="false">'[28]Total Value Added Multipliers'!$F$407</f>
        <v>0.697418212890625</v>
      </c>
      <c r="AY50" s="0" t="n">
        <f aca="false">'[29]Labor Income Multipliers'!$F$407</f>
        <v>0.526592135429382</v>
      </c>
      <c r="AZ50" s="0" t="n">
        <f aca="false">'[30]Tax on Production and Imports M'!$F$407</f>
        <v>0.0513453260064125</v>
      </c>
      <c r="BA50" s="0" t="n">
        <f aca="false">'[27]Employment Multipliers'!$H$407</f>
        <v>1.0827476978302</v>
      </c>
      <c r="BB50" s="0" t="n">
        <f aca="false">'[28]Total Value Added Multipliers'!$H$407</f>
        <v>1.21054804325104</v>
      </c>
      <c r="BC50" s="0" t="n">
        <f aca="false">'[29]Labor Income Multipliers'!$H$407</f>
        <v>1.16612100601196</v>
      </c>
      <c r="BD50" s="0" t="n">
        <f aca="false">'[30]Tax on Production and Imports M'!$H$407</f>
        <v>1.07111370563507</v>
      </c>
      <c r="BE50" s="0" t="n">
        <f aca="false">'[31]Output Multipliers'!$F$407</f>
        <v>1.14663314819336</v>
      </c>
      <c r="BF50" s="0" t="n">
        <f aca="false">'[32]Employment Multipliers'!$F$407</f>
        <v>17.8340911865234</v>
      </c>
      <c r="BG50" s="0" t="n">
        <f aca="false">'[33]Total Value Added Multipliers'!$F$407</f>
        <v>0.649178206920624</v>
      </c>
      <c r="BH50" s="0" t="n">
        <f aca="false">'[34]Labor Income Multipliers'!$F$407</f>
        <v>0.468790978193283</v>
      </c>
      <c r="BI50" s="0" t="n">
        <f aca="false">'[35]Tax on Production and Imports M'!$F$407</f>
        <v>0.0565006658434868</v>
      </c>
      <c r="BJ50" s="0" t="n">
        <f aca="false">'[32]Employment Multipliers'!$H$407</f>
        <v>1.05865633487701</v>
      </c>
      <c r="BK50" s="0" t="n">
        <f aca="false">'[33]Total Value Added Multipliers'!$H$407</f>
        <v>1.17888808250427</v>
      </c>
      <c r="BL50" s="0" t="n">
        <f aca="false">'[34]Labor Income Multipliers'!$H$407</f>
        <v>1.11976528167725</v>
      </c>
      <c r="BM50" s="0" t="n">
        <f aca="false">'[35]Tax on Production and Imports M'!$H$407</f>
        <v>1.11190545558929</v>
      </c>
      <c r="BN50" s="0" t="n">
        <f aca="false">'[36]Output Multipliers'!$F$407</f>
        <v>1.67313718795776</v>
      </c>
      <c r="BO50" s="0" t="n">
        <f aca="false">'[37]Employment Multipliers'!$F$407</f>
        <v>18.2900333404541</v>
      </c>
      <c r="BP50" s="0" t="n">
        <f aca="false">'[38]Total Value Added Multipliers'!$F$407</f>
        <v>1.05086493492126</v>
      </c>
      <c r="BQ50" s="0" t="n">
        <f aca="false">'[39]Labor Income Multipliers'!$F$407</f>
        <v>0.761600017547607</v>
      </c>
      <c r="BR50" s="0" t="n">
        <f aca="false">'[40]Tax on Production and Imports M'!$F$407</f>
        <v>0.0631704851984978</v>
      </c>
      <c r="BS50" s="0" t="n">
        <f aca="false">'[37]Employment Multipliers'!$H$407</f>
        <v>1.32348310947418</v>
      </c>
      <c r="BT50" s="0" t="n">
        <f aca="false">'[38]Total Value Added Multipliers'!$H$407</f>
        <v>1.66436421871185</v>
      </c>
      <c r="BU50" s="0" t="n">
        <f aca="false">'[39]Labor Income Multipliers'!$H$407</f>
        <v>1.45596539974213</v>
      </c>
      <c r="BV50" s="0" t="n">
        <f aca="false">'[40]Tax on Production and Imports M'!$H$407</f>
        <v>1.51540374755859</v>
      </c>
      <c r="BW50" s="0" t="n">
        <f aca="false">'[41]Output Multipliers'!$F$407</f>
        <v>1.29842507839203</v>
      </c>
      <c r="BX50" s="0" t="n">
        <f aca="false">'[42]Employment Multipliers'!$F$407</f>
        <v>16.71755027771</v>
      </c>
      <c r="BY50" s="0" t="n">
        <f aca="false">'[43]Total Value Added Multipliers'!$F$407</f>
        <v>0.793539881706238</v>
      </c>
      <c r="BZ50" s="0" t="n">
        <f aca="false">'[44]Labor Income Multipliers'!$F$407</f>
        <v>0.609399080276489</v>
      </c>
      <c r="CA50" s="0" t="n">
        <f aca="false">'[45]Tax on Production and Imports M'!$F$407</f>
        <v>0.0538116171956062</v>
      </c>
      <c r="CB50" s="0" t="n">
        <f aca="false">'[42]Employment Multipliers'!$H$407</f>
        <v>1.16193580627441</v>
      </c>
      <c r="CC50" s="0" t="n">
        <f aca="false">'[43]Total Value Added Multipliers'!$H$407</f>
        <v>1.287712931633</v>
      </c>
      <c r="CD50" s="0" t="n">
        <f aca="false">'[44]Labor Income Multipliers'!$H$407</f>
        <v>1.21035921573639</v>
      </c>
      <c r="CE50" s="0" t="n">
        <f aca="false">'[45]Tax on Production and Imports M'!$H$407</f>
        <v>1.23992609977722</v>
      </c>
      <c r="CF50" s="0" t="n">
        <f aca="false">'[46]Output Multipliers'!$F$407</f>
        <v>1.23539960384369</v>
      </c>
      <c r="CG50" s="0" t="n">
        <f aca="false">'[47]Employment Multipliers'!$F$407</f>
        <v>18.6814575195313</v>
      </c>
      <c r="CH50" s="0" t="n">
        <f aca="false">'[48]Total Value Added Multipliers'!$F$407</f>
        <v>0.706802845001221</v>
      </c>
      <c r="CI50" s="0" t="n">
        <f aca="false">'[49]Labor Income Multipliers'!$F$407</f>
        <v>0.510997533798218</v>
      </c>
      <c r="CJ50" s="0" t="n">
        <f aca="false">'[50]Tax on Production and Imports M'!$F$407</f>
        <v>0.0602273009717464</v>
      </c>
      <c r="CK50" s="0" t="n">
        <f aca="false">'[47]Employment Multipliers'!$H$407</f>
        <v>1.11959052085876</v>
      </c>
      <c r="CL50" s="0" t="n">
        <f aca="false">'[48]Total Value Added Multipliers'!$H$407</f>
        <v>1.27366232872009</v>
      </c>
      <c r="CM50" s="0" t="n">
        <f aca="false">'[49]Labor Income Multipliers'!$H$407</f>
        <v>1.20469295978546</v>
      </c>
      <c r="CN50" s="0" t="n">
        <f aca="false">'[50]Tax on Production and Imports M'!$H$407</f>
        <v>1.19660842418671</v>
      </c>
      <c r="CO50" s="0" t="n">
        <f aca="false">'[51]Output Multipliers'!$F$407</f>
        <v>1.44187140464783</v>
      </c>
      <c r="CP50" s="0" t="n">
        <f aca="false">'[52]Employment Multipliers'!$F$407</f>
        <v>16.368278503418</v>
      </c>
      <c r="CQ50" s="0" t="n">
        <f aca="false">'[53]Total Value Added Multipliers'!$F$407</f>
        <v>0.943866312503815</v>
      </c>
      <c r="CR50" s="0" t="n">
        <f aca="false">'[54]Labor Income Multipliers'!$F$407</f>
        <v>0.714898884296417</v>
      </c>
      <c r="CS50" s="0" t="n">
        <f aca="false">'[55]Tax on Production and Imports M'!$F$407</f>
        <v>0.0541168600320816</v>
      </c>
      <c r="CT50" s="0" t="n">
        <f aca="false">'[52]Employment Multipliers'!$H$407</f>
        <v>1.23149216175079</v>
      </c>
      <c r="CU50" s="0" t="n">
        <f aca="false">'[53]Total Value Added Multipliers'!$H$407</f>
        <v>1.46227085590363</v>
      </c>
      <c r="CV50" s="0" t="n">
        <f aca="false">'[54]Labor Income Multipliers'!$H$407</f>
        <v>1.3206650018692</v>
      </c>
      <c r="CW50" s="0" t="n">
        <f aca="false">'[55]Tax on Production and Imports M'!$H$407</f>
        <v>1.34980630874634</v>
      </c>
      <c r="CX50" s="0" t="n">
        <f aca="false">'[56]Output Multipliers'!$F$407</f>
        <v>1.64202117919922</v>
      </c>
      <c r="CY50" s="0" t="n">
        <f aca="false">'[57]Employment Multipliers'!$F$407</f>
        <v>19.3451271057129</v>
      </c>
      <c r="CZ50" s="0" t="n">
        <f aca="false">'[58]Total Value Added Multipliers'!$F$407</f>
        <v>0.981545209884644</v>
      </c>
      <c r="DA50" s="0" t="n">
        <f aca="false">'[59]Labor Income Multipliers'!$F$407</f>
        <v>0.677264273166657</v>
      </c>
      <c r="DB50" s="0" t="n">
        <f aca="false">'[60]Tax on Production and Imports M'!$F$407</f>
        <v>0.0648252218961716</v>
      </c>
      <c r="DC50" s="0" t="n">
        <f aca="false">'[57]Employment Multipliers'!$H$407</f>
        <v>1.32062900066376</v>
      </c>
      <c r="DD50" s="0" t="n">
        <f aca="false">'[58]Total Value Added Multipliers'!$H$407</f>
        <v>1.61097943782806</v>
      </c>
      <c r="DE50" s="0" t="n">
        <f aca="false">'[59]Labor Income Multipliers'!$H$407</f>
        <v>1.36962807178497</v>
      </c>
      <c r="DF50" s="0" t="n">
        <f aca="false">'[60]Tax on Production and Imports M'!$H$407</f>
        <v>1.46711277961731</v>
      </c>
      <c r="DG50" s="0" t="n">
        <f aca="false">'[61]Output Multipliers'!$F$407</f>
        <v>1.49831986427307</v>
      </c>
      <c r="DH50" s="0" t="n">
        <f aca="false">'[62]Employment Multipliers'!$F$407</f>
        <v>17.9016075134277</v>
      </c>
      <c r="DI50" s="0" t="n">
        <f aca="false">'[63]Total Value Added Multipliers'!$F$407</f>
        <v>0.928223609924316</v>
      </c>
      <c r="DJ50" s="0" t="n">
        <f aca="false">'[64]Labor Income Multipliers'!$F$407</f>
        <v>0.668966770172119</v>
      </c>
      <c r="DK50" s="0" t="n">
        <f aca="false">'[65]Tax on Production and Imports M'!$F$407</f>
        <v>0.0588102973997593</v>
      </c>
      <c r="DL50" s="0" t="n">
        <f aca="false">'[62]Employment Multipliers'!$H$407</f>
        <v>1.24509704113007</v>
      </c>
      <c r="DM50" s="0" t="n">
        <f aca="false">'[63]Total Value Added Multipliers'!$H$407</f>
        <v>1.50561952590942</v>
      </c>
      <c r="DN50" s="0" t="n">
        <f aca="false">'[64]Labor Income Multipliers'!$H$407</f>
        <v>1.32776057720184</v>
      </c>
      <c r="DO50" s="0" t="n">
        <f aca="false">'[65]Tax on Production and Imports M'!$H$407</f>
        <v>1.3560471534729</v>
      </c>
      <c r="DP50" s="0" t="n">
        <f aca="false">'[66]Output Multipliers'!$F$407</f>
        <v>1.39539241790771</v>
      </c>
      <c r="DQ50" s="0" t="n">
        <f aca="false">'[67]Employment Multipliers'!$F$407</f>
        <v>17.3665828704834</v>
      </c>
      <c r="DR50" s="0" t="n">
        <f aca="false">'[68]Total Value Added Multipliers'!$F$407</f>
        <v>0.869993925094605</v>
      </c>
      <c r="DS50" s="0" t="n">
        <f aca="false">'[69]Labor Income Multipliers'!$F$407</f>
        <v>0.646723926067352</v>
      </c>
      <c r="DT50" s="0" t="n">
        <f aca="false">'[70]Tax on Production and Imports M'!$F$407</f>
        <v>0.0564562268555164</v>
      </c>
      <c r="DU50" s="0" t="n">
        <f aca="false">'[67]Employment Multipliers'!$H$407</f>
        <v>1.20955216884613</v>
      </c>
      <c r="DV50" s="0" t="n">
        <f aca="false">'[68]Total Value Added Multipliers'!$H$407</f>
        <v>1.40995907783508</v>
      </c>
      <c r="DW50" s="0" t="n">
        <f aca="false">'[69]Labor Income Multipliers'!$H$407</f>
        <v>1.2818728685379</v>
      </c>
      <c r="DX50" s="0" t="n">
        <f aca="false">'[70]Tax on Production and Imports M'!$H$407</f>
        <v>1.30356383323669</v>
      </c>
      <c r="DY50" s="0" t="n">
        <f aca="false">'[71]Output Multipliers'!$F$407</f>
        <v>1.14934456348419</v>
      </c>
      <c r="DZ50" s="0" t="n">
        <f aca="false">'[72]Employment Multipliers'!$F$407</f>
        <v>18.5117149353027</v>
      </c>
      <c r="EA50" s="0" t="n">
        <f aca="false">'[73]Total Value Added Multipliers'!$F$407</f>
        <v>0.638092637062073</v>
      </c>
      <c r="EB50" s="0" t="n">
        <f aca="false">'[74]Labor Income Multipliers'!$F$407</f>
        <v>0.472003221511841</v>
      </c>
      <c r="EC50" s="0" t="n">
        <f aca="false">'[75]Tax on Production and Imports M'!$F$407</f>
        <v>0.0584239028394222</v>
      </c>
      <c r="ED50" s="0" t="n">
        <f aca="false">'[72]Employment Multipliers'!$H$407</f>
        <v>1.07610487937927</v>
      </c>
      <c r="EE50" s="0" t="n">
        <f aca="false">'[73]Total Value Added Multipliers'!$H$407</f>
        <v>1.17912077903748</v>
      </c>
      <c r="EF50" s="0" t="n">
        <f aca="false">'[74]Labor Income Multipliers'!$H$407</f>
        <v>1.16157758235931</v>
      </c>
      <c r="EG50" s="0" t="n">
        <f aca="false">'[75]Tax on Production and Imports M'!$H$407</f>
        <v>1.12592327594757</v>
      </c>
      <c r="EH50" s="0" t="n">
        <f aca="false">'[76]Output Multipliers'!$F$407</f>
        <v>1.50658297538757</v>
      </c>
      <c r="EI50" s="0" t="n">
        <f aca="false">'[77]Employment Multipliers'!$F$407</f>
        <v>18.6056213378906</v>
      </c>
      <c r="EJ50" s="0" t="n">
        <f aca="false">'[78]Total Value Added Multipliers'!$F$407</f>
        <v>0.937686085700989</v>
      </c>
      <c r="EK50" s="0" t="n">
        <f aca="false">'[79]Labor Income Multipliers'!$F$407</f>
        <v>0.656398952007294</v>
      </c>
      <c r="EL50" s="0" t="n">
        <f aca="false">'[80]Tax on Production and Imports M'!$F$407</f>
        <v>0.0646739974617958</v>
      </c>
      <c r="EM50" s="0" t="n">
        <f aca="false">'[77]Employment Multipliers'!$H$407</f>
        <v>1.26633834838867</v>
      </c>
      <c r="EN50" s="0" t="n">
        <f aca="false">'[78]Total Value Added Multipliers'!$H$407</f>
        <v>1.54196739196777</v>
      </c>
      <c r="EO50" s="0" t="n">
        <f aca="false">'[79]Labor Income Multipliers'!$H$407</f>
        <v>1.33152425289154</v>
      </c>
      <c r="EP50" s="0" t="n">
        <f aca="false">'[80]Tax on Production and Imports M'!$H$407</f>
        <v>1.45930314064026</v>
      </c>
      <c r="EQ50" s="0" t="n">
        <f aca="false">'[81]Output Multipliers'!$F$407</f>
        <v>1.22877764701843</v>
      </c>
      <c r="ER50" s="0" t="n">
        <f aca="false">'[82]Employment Multipliers'!$F$407</f>
        <v>16.5633068084717</v>
      </c>
      <c r="ES50" s="0" t="n">
        <f aca="false">'[83]Total Value Added Multipliers'!$F$407</f>
        <v>0.715097665786743</v>
      </c>
      <c r="ET50" s="0" t="n">
        <f aca="false">'[84]Labor Income Multipliers'!$F$407</f>
        <v>0.550950527191162</v>
      </c>
      <c r="EU50" s="0" t="n">
        <f aca="false">'[85]Tax on Production and Imports M'!$F$407</f>
        <v>0.0527032911777496</v>
      </c>
      <c r="EV50" s="0" t="n">
        <f aca="false">'[82]Employment Multipliers'!$H$407</f>
        <v>1.09562170505524</v>
      </c>
      <c r="EW50" s="0" t="n">
        <f aca="false">'[83]Total Value Added Multipliers'!$H$407</f>
        <v>1.19828605651855</v>
      </c>
      <c r="EX50" s="0" t="n">
        <f aca="false">'[84]Labor Income Multipliers'!$H$407</f>
        <v>1.15191185474396</v>
      </c>
      <c r="EY50" s="0" t="n">
        <f aca="false">'[85]Tax on Production and Imports M'!$H$407</f>
        <v>1.15574383735657</v>
      </c>
      <c r="EZ50" s="0" t="n">
        <f aca="false">'[86]Output Multipliers'!$F$407</f>
        <v>1.25164520740509</v>
      </c>
      <c r="FA50" s="0" t="n">
        <f aca="false">'[87]Employment Multipliers'!$F$407</f>
        <v>15.5652275085449</v>
      </c>
      <c r="FB50" s="0" t="n">
        <f aca="false">'[88]Total Value Added Multipliers'!$F$407</f>
        <v>0.785381257534027</v>
      </c>
      <c r="FC50" s="0" t="n">
        <f aca="false">'[89]Labor Income Multipliers'!$F$407</f>
        <v>0.605546534061432</v>
      </c>
      <c r="FD50" s="0" t="n">
        <f aca="false">'[90]Tax on Production and Imports M'!$F$407</f>
        <v>0.0557349473237991</v>
      </c>
      <c r="FE50" s="0" t="n">
        <f aca="false">'[87]Employment Multipliers'!$H$407</f>
        <v>1.08749353885651</v>
      </c>
      <c r="FF50" s="0" t="n">
        <f aca="false">'[88]Total Value Added Multipliers'!$H$407</f>
        <v>1.27036428451538</v>
      </c>
      <c r="FG50" s="0" t="n">
        <f aca="false">'[89]Labor Income Multipliers'!$H$407</f>
        <v>1.19657814502716</v>
      </c>
      <c r="FH50" s="0" t="n">
        <f aca="false">'[90]Tax on Production and Imports M'!$H$407</f>
        <v>1.29094898700714</v>
      </c>
      <c r="FI50" s="0" t="n">
        <f aca="false">'[91]Output Multipliers'!$F$407</f>
        <v>1.12914597988129</v>
      </c>
      <c r="FJ50" s="0" t="n">
        <f aca="false">'[92]Employment Multipliers'!$F$407</f>
        <v>16.1869869232178</v>
      </c>
      <c r="FK50" s="0" t="n">
        <f aca="false">'[93]Total Value Added Multipliers'!$F$407</f>
        <v>0.671372711658478</v>
      </c>
      <c r="FL50" s="0" t="n">
        <f aca="false">'[94]Labor Income Multipliers'!$F$407</f>
        <v>0.516279935836792</v>
      </c>
      <c r="FM50" s="0" t="n">
        <f aca="false">'[95]Tax on Production and Imports M'!$F$407</f>
        <v>0.051613837480545</v>
      </c>
      <c r="FN50" s="0" t="n">
        <f aca="false">'[92]Employment Multipliers'!$H$407</f>
        <v>1.04140758514404</v>
      </c>
      <c r="FO50" s="0" t="n">
        <f aca="false">'[93]Total Value Added Multipliers'!$H$407</f>
        <v>1.14683437347412</v>
      </c>
      <c r="FP50" s="0" t="n">
        <f aca="false">'[94]Labor Income Multipliers'!$H$407</f>
        <v>1.11362445354462</v>
      </c>
      <c r="FQ50" s="0" t="n">
        <f aca="false">'[95]Tax on Production and Imports M'!$H$407</f>
        <v>1.10085761547089</v>
      </c>
      <c r="FR50" s="0" t="n">
        <f aca="false">'[96]Output Multipliers'!$F$407</f>
        <v>1.33416903018951</v>
      </c>
      <c r="FS50" s="0" t="n">
        <f aca="false">'[97]Employment Multipliers'!$F$407</f>
        <v>20.540189743042</v>
      </c>
      <c r="FT50" s="0" t="n">
        <f aca="false">'[98]Total Value Added Multipliers'!$F$407</f>
        <v>0.713184654712677</v>
      </c>
      <c r="FU50" s="0" t="n">
        <f aca="false">'[99]Labor Income Multipliers'!$F$407</f>
        <v>0.483386427164078</v>
      </c>
      <c r="FV50" s="0" t="n">
        <f aca="false">'[100]Tax on Production and Imports M'!$F$407</f>
        <v>0.0649107322096825</v>
      </c>
      <c r="FW50" s="0" t="n">
        <f aca="false">'[97]Employment Multipliers'!$H$407</f>
        <v>1.14024245738983</v>
      </c>
      <c r="FX50" s="0" t="n">
        <f aca="false">'[98]Total Value Added Multipliers'!$H$407</f>
        <v>1.37278068065643</v>
      </c>
      <c r="FY50" s="0" t="n">
        <f aca="false">'[99]Labor Income Multipliers'!$H$407</f>
        <v>1.27762794494629</v>
      </c>
      <c r="FZ50" s="0" t="n">
        <f aca="false">'[100]Tax on Production and Imports M'!$H$407</f>
        <v>1.19459164142609</v>
      </c>
      <c r="GA50" s="0" t="n">
        <f aca="false">'[101]Output Multipliers'!$F$407</f>
        <v>1.51454555988312</v>
      </c>
      <c r="GB50" s="0" t="n">
        <f aca="false">'[102]Employment Multipliers'!$F$407</f>
        <v>19.7821197509766</v>
      </c>
      <c r="GC50" s="0" t="n">
        <f aca="false">'[103]Total Value Added Multipliers'!$F$407</f>
        <v>0.865094482898712</v>
      </c>
      <c r="GD50" s="0" t="n">
        <f aca="false">'[104]Labor Income Multipliers'!$F$407</f>
        <v>0.587181985378265</v>
      </c>
      <c r="GE50" s="0" t="n">
        <f aca="false">'[105]Tax on Production and Imports M'!$F$407</f>
        <v>0.063981868326664</v>
      </c>
      <c r="GF50" s="0" t="n">
        <f aca="false">'[102]Employment Multipliers'!$H$407</f>
        <v>1.22013092041016</v>
      </c>
      <c r="GG50" s="0" t="n">
        <f aca="false">'[103]Total Value Added Multipliers'!$H$407</f>
        <v>1.5242612361908</v>
      </c>
      <c r="GH50" s="0" t="n">
        <f aca="false">'[104]Labor Income Multipliers'!$H$407</f>
        <v>1.33301758766174</v>
      </c>
      <c r="GI50" s="0" t="n">
        <f aca="false">'[105]Tax on Production and Imports M'!$H$407</f>
        <v>1.30828034877777</v>
      </c>
      <c r="GJ50" s="0" t="n">
        <f aca="false">'[106]Output Multipliers'!$F$407</f>
        <v>1.413609623909</v>
      </c>
      <c r="GK50" s="0" t="n">
        <f aca="false">'[107]Employment Multipliers'!$F$407</f>
        <v>17.502368927002</v>
      </c>
      <c r="GL50" s="0" t="n">
        <f aca="false">'[108]Total Value Added Multipliers'!$F$407</f>
        <v>0.871259689331055</v>
      </c>
      <c r="GM50" s="0" t="n">
        <f aca="false">'[109]Labor Income Multipliers'!$F$407</f>
        <v>0.653557181358337</v>
      </c>
      <c r="GN50" s="0" t="n">
        <f aca="false">'[110]Tax on Production and Imports M'!$F$407</f>
        <v>0.0549657009541988</v>
      </c>
      <c r="GO50" s="0" t="n">
        <f aca="false">'[107]Employment Multipliers'!$H$407</f>
        <v>1.19527328014374</v>
      </c>
      <c r="GP50" s="0" t="n">
        <f aca="false">'[108]Total Value Added Multipliers'!$H$407</f>
        <v>1.42963111400604</v>
      </c>
      <c r="GQ50" s="0" t="n">
        <f aca="false">'[109]Labor Income Multipliers'!$H$407</f>
        <v>1.3211841583252</v>
      </c>
      <c r="GR50" s="0" t="n">
        <f aca="false">'[110]Tax on Production and Imports M'!$H$407</f>
        <v>1.24443542957306</v>
      </c>
      <c r="GS50" s="0" t="n">
        <f aca="false">'[111]Output Multipliers'!$F$407</f>
        <v>1.25871658325195</v>
      </c>
      <c r="GT50" s="0" t="n">
        <f aca="false">'[112]Employment Multipliers'!$F$407</f>
        <v>10.4232158660889</v>
      </c>
      <c r="GU50" s="0" t="n">
        <f aca="false">'[113]Total Value Added Multipliers'!$F$407</f>
        <v>0.94925594329834</v>
      </c>
      <c r="GV50" s="0" t="n">
        <f aca="false">'[114]Labor Income Multipliers'!$F$407</f>
        <v>0.847792029380798</v>
      </c>
      <c r="GW50" s="0" t="n">
        <f aca="false">'[115]Tax on Production and Imports M'!$F$407</f>
        <v>0.0392967574298382</v>
      </c>
      <c r="GX50" s="0" t="n">
        <f aca="false">'[112]Employment Multipliers'!$H$407</f>
        <v>1.2451263666153</v>
      </c>
      <c r="GY50" s="0" t="n">
        <f aca="false">'[113]Total Value Added Multipliers'!$H$407</f>
        <v>1.22214043140411</v>
      </c>
      <c r="GZ50" s="0" t="n">
        <f aca="false">'[114]Labor Income Multipliers'!$H$407</f>
        <v>1.12818574905396</v>
      </c>
      <c r="HA50" s="0" t="n">
        <f aca="false">'[115]Tax on Production and Imports M'!$H$407</f>
        <v>1.55624759197235</v>
      </c>
      <c r="HB50" s="0" t="n">
        <f aca="false">'[116]Output Multipliers'!$F$407</f>
        <v>1.36358523368835</v>
      </c>
      <c r="HC50" s="0" t="n">
        <f aca="false">'[117]Employment Multipliers'!$F$407</f>
        <v>20.7970008850098</v>
      </c>
      <c r="HD50" s="0" t="n">
        <f aca="false">'[118]Total Value Added Multipliers'!$F$407</f>
        <v>0.740869224071503</v>
      </c>
      <c r="HE50" s="0" t="n">
        <f aca="false">'[119]Labor Income Multipliers'!$F$407</f>
        <v>0.471717059612274</v>
      </c>
      <c r="HF50" s="0" t="n">
        <f aca="false">'[120]Tax on Production and Imports M'!$F$407</f>
        <v>0.0667465180158615</v>
      </c>
      <c r="HG50" s="0" t="n">
        <f aca="false">'[117]Employment Multipliers'!$H$407</f>
        <v>1.1431702375412</v>
      </c>
      <c r="HH50" s="0" t="n">
        <f aca="false">'[118]Total Value Added Multipliers'!$H$407</f>
        <v>1.4392603635788</v>
      </c>
      <c r="HI50" s="0" t="n">
        <f aca="false">'[119]Labor Income Multipliers'!$H$407</f>
        <v>1.26742124557495</v>
      </c>
      <c r="HJ50" s="0" t="n">
        <f aca="false">'[120]Tax on Production and Imports M'!$H$407</f>
        <v>1.21632349491119</v>
      </c>
      <c r="HK50" s="0" t="n">
        <f aca="false">'[121]Output Multipliers'!$F$407</f>
        <v>1.43833827972412</v>
      </c>
      <c r="HL50" s="0" t="n">
        <f aca="false">'[122]Employment Multipliers'!$F$407</f>
        <v>17.5618438720703</v>
      </c>
      <c r="HM50" s="0" t="n">
        <f aca="false">'[123]Total Value Added Multipliers'!$F$407</f>
        <v>0.885426819324493</v>
      </c>
      <c r="HN50" s="0" t="n">
        <f aca="false">'[124]Labor Income Multipliers'!$F$407</f>
        <v>0.638471245765686</v>
      </c>
      <c r="HO50" s="0" t="n">
        <f aca="false">'[125]Tax on Production and Imports M'!$F$407</f>
        <v>0.0589940212666988</v>
      </c>
      <c r="HP50" s="0" t="n">
        <f aca="false">'[122]Employment Multipliers'!$H$407</f>
        <v>1.21423423290253</v>
      </c>
      <c r="HQ50" s="0" t="n">
        <f aca="false">'[123]Total Value Added Multipliers'!$H$407</f>
        <v>1.44154143333435</v>
      </c>
      <c r="HR50" s="0" t="n">
        <f aca="false">'[124]Labor Income Multipliers'!$H$407</f>
        <v>1.27470946311951</v>
      </c>
      <c r="HS50" s="0" t="n">
        <f aca="false">'[125]Tax on Production and Imports M'!$H$407</f>
        <v>1.35223007202148</v>
      </c>
      <c r="HT50" s="0" t="n">
        <f aca="false">'[126]Output Multipliers'!$F$407</f>
        <v>1.17661118507385</v>
      </c>
      <c r="HU50" s="0" t="n">
        <f aca="false">'[127]Employment Multipliers'!$F$407</f>
        <v>18.567777633667</v>
      </c>
      <c r="HV50" s="0" t="n">
        <f aca="false">'[128]Total Value Added Multipliers'!$F$407</f>
        <v>0.635429918766022</v>
      </c>
      <c r="HW50" s="0" t="n">
        <f aca="false">'[129]Labor Income Multipliers'!$F$407</f>
        <v>0.468827575445175</v>
      </c>
      <c r="HX50" s="0" t="n">
        <f aca="false">'[130]Tax on Production and Imports M'!$F$407</f>
        <v>0.0560923852026463</v>
      </c>
      <c r="HY50" s="0" t="n">
        <f aca="false">'[127]Employment Multipliers'!$H$407</f>
        <v>1.07230412960053</v>
      </c>
      <c r="HZ50" s="0" t="n">
        <f aca="false">'[128]Total Value Added Multipliers'!$H$407</f>
        <v>1.18079197406769</v>
      </c>
      <c r="IA50" s="0" t="n">
        <f aca="false">'[129]Labor Income Multipliers'!$H$407</f>
        <v>1.16496777534485</v>
      </c>
      <c r="IB50" s="0" t="n">
        <f aca="false">'[130]Tax on Production and Imports M'!$H$407</f>
        <v>1.07392084598541</v>
      </c>
      <c r="IC50" s="0" t="n">
        <f aca="false">'[131]Output Multipliers'!$F$407</f>
        <v>1.36023676395416</v>
      </c>
      <c r="ID50" s="0" t="n">
        <f aca="false">'[132]Employment Multipliers'!$F$407</f>
        <v>17.2910232543945</v>
      </c>
      <c r="IE50" s="0" t="n">
        <f aca="false">'[133]Total Value Added Multipliers'!$F$407</f>
        <v>0.82985520362854</v>
      </c>
      <c r="IF50" s="0" t="n">
        <f aca="false">'[134]Labor Income Multipliers'!$F$407</f>
        <v>0.613183856010437</v>
      </c>
      <c r="IG50" s="0" t="n">
        <f aca="false">'[135]Tax on Production and Imports M'!$F$407</f>
        <v>0.0586323924362659</v>
      </c>
      <c r="IH50" s="0" t="n">
        <f aca="false">'[132]Employment Multipliers'!$H$407</f>
        <v>1.19176650047302</v>
      </c>
      <c r="II50" s="0" t="n">
        <f aca="false">'[133]Total Value Added Multipliers'!$H$407</f>
        <v>1.35373711585999</v>
      </c>
      <c r="IJ50" s="0" t="n">
        <f aca="false">'[134]Labor Income Multipliers'!$H$407</f>
        <v>1.22806668281555</v>
      </c>
      <c r="IK50" s="0" t="n">
        <f aca="false">'[135]Tax on Production and Imports M'!$H$407</f>
        <v>1.33973324298859</v>
      </c>
      <c r="IL50" s="0" t="n">
        <f aca="false">'[136]Output Multipliers'!$F$407</f>
        <v>1.25475811958313</v>
      </c>
      <c r="IM50" s="0" t="n">
        <f aca="false">'[137]Employment Multipliers'!$F$407</f>
        <v>17.6928730010986</v>
      </c>
      <c r="IN50" s="0" t="n">
        <f aca="false">'[138]Total Value Added Multipliers'!$F$407</f>
        <v>0.742397785186768</v>
      </c>
      <c r="IO50" s="0" t="n">
        <f aca="false">'[139]Labor Income Multipliers'!$F$407</f>
        <v>0.547659814357758</v>
      </c>
      <c r="IP50" s="0" t="n">
        <f aca="false">'[140]Tax on Production and Imports M'!$F$407</f>
        <v>0.0572163574397564</v>
      </c>
      <c r="IQ50" s="0" t="n">
        <f aca="false">'[137]Employment Multipliers'!$H$407</f>
        <v>1.11117422580719</v>
      </c>
      <c r="IR50" s="0" t="n">
        <f aca="false">'[138]Total Value Added Multipliers'!$H$407</f>
        <v>1.29046094417572</v>
      </c>
      <c r="IS50" s="0" t="n">
        <f aca="false">'[139]Labor Income Multipliers'!$H$407</f>
        <v>1.21563482284546</v>
      </c>
      <c r="IT50" s="0" t="n">
        <f aca="false">'[140]Tax on Production and Imports M'!$H$407</f>
        <v>1.19128119945526</v>
      </c>
      <c r="IU50" s="0" t="n">
        <f aca="false">'[141]Output Multipliers'!$F$407</f>
        <v>1.39171934127808</v>
      </c>
      <c r="IV50" s="0" t="n">
        <f aca="false">'[142]Employment Multipliers'!$F$407</f>
        <v>18.3883113861084</v>
      </c>
      <c r="IW50" s="0" t="n">
        <f aca="false">'[143]Total Value Added Multipliers'!$F$407</f>
        <v>0.816494464874268</v>
      </c>
      <c r="IX50" s="0" t="n">
        <f aca="false">'[144]Labor Income Multipliers'!$F$407</f>
        <v>0.594337940216065</v>
      </c>
      <c r="IY50" s="0" t="n">
        <f aca="false">'[145]Tax on Production and Imports M'!$F$407</f>
        <v>0.0594567358493805</v>
      </c>
      <c r="IZ50" s="0" t="n">
        <f aca="false">'[142]Employment Multipliers'!$H$407</f>
        <v>1.18228697776794</v>
      </c>
      <c r="JA50" s="0" t="n">
        <f aca="false">'[143]Total Value Added Multipliers'!$H$407</f>
        <v>1.39535343647003</v>
      </c>
      <c r="JB50" s="0" t="n">
        <f aca="false">'[144]Labor Income Multipliers'!$H$407</f>
        <v>1.2829327583313</v>
      </c>
      <c r="JC50" s="0" t="n">
        <f aca="false">'[145]Tax on Production and Imports M'!$H$407</f>
        <v>1.26733779907227</v>
      </c>
    </row>
    <row r="51" customFormat="false" ht="12.75" hidden="false" customHeight="false" outlineLevel="0" collapsed="false">
      <c r="A51" s="87" t="s">
        <v>606</v>
      </c>
      <c r="C51" s="0" t="n">
        <f aca="false">'[1]Output Multipliers'!$F$60</f>
        <v>1.04216718673706</v>
      </c>
      <c r="D51" s="0" t="n">
        <f aca="false">'[2]Employment Multipliers'!$F$60</f>
        <v>9.74058437347412</v>
      </c>
      <c r="E51" s="0" t="n">
        <f aca="false">'[3]Total Value Added Multipliers'!$F$60</f>
        <v>0.120995484292507</v>
      </c>
      <c r="F51" s="0" t="n">
        <f aca="false">'[4]Labor Income Multipliers'!$F$60</f>
        <v>0.0861296877264977</v>
      </c>
      <c r="G51" s="0" t="n">
        <f aca="false">'[5]Tax on Production and Imports M'!$F$60</f>
        <v>0.0121110752224922</v>
      </c>
      <c r="H51" s="0" t="n">
        <f aca="false">'[2]Employment Multipliers'!$H$60</f>
        <v>1.03148913383484</v>
      </c>
      <c r="I51" s="0" t="n">
        <f aca="false">'[3]Total Value Added Multipliers'!$H$60</f>
        <v>1.28081452846527</v>
      </c>
      <c r="J51" s="0" t="n">
        <f aca="false">'[4]Labor Income Multipliers'!$H$60</f>
        <v>1.17181921005249</v>
      </c>
      <c r="K51" s="0" t="n">
        <f aca="false">'[5]Tax on Production and Imports M'!$H$60</f>
        <v>1.19217431545258</v>
      </c>
      <c r="L51" s="0" t="n">
        <f aca="false">'[6]Output Multipliers'!$F$60</f>
        <v>1.16141676902771</v>
      </c>
      <c r="M51" s="0" t="n">
        <f aca="false">'[7]Employment Multipliers'!$F$60</f>
        <v>5.95148515701294</v>
      </c>
      <c r="N51" s="0" t="n">
        <f aca="false">'[8]Total Value Added Multipliers'!$F$60</f>
        <v>0.658072471618652</v>
      </c>
      <c r="O51" s="0" t="n">
        <f aca="false">'[9]Labor Income Multipliers'!$F$60</f>
        <v>0.600186765193939</v>
      </c>
      <c r="P51" s="0" t="n">
        <f aca="false">'[10]Tax on Production and Imports M'!$F$60</f>
        <v>0.0140964407473803</v>
      </c>
      <c r="Q51" s="0" t="n">
        <f aca="false">'[7]Employment Multipliers'!$H$60</f>
        <v>1.28004252910614</v>
      </c>
      <c r="R51" s="0" t="n">
        <f aca="false">'[8]Total Value Added Multipliers'!$H$60</f>
        <v>1.18752539157867</v>
      </c>
      <c r="S51" s="0" t="n">
        <f aca="false">'[9]Labor Income Multipliers'!$H$60</f>
        <v>1.10362672805786</v>
      </c>
      <c r="T51" s="0" t="n">
        <f aca="false">'[10]Tax on Production and Imports M'!$H$60</f>
        <v>2.81829214096069</v>
      </c>
      <c r="U51" s="0" t="n">
        <f aca="false">'[11]Output Multipliers'!$F$60</f>
        <v>1.70074844360352</v>
      </c>
      <c r="V51" s="0" t="n">
        <f aca="false">'[12]Employment Multipliers'!$F$60</f>
        <v>9.38414192199707</v>
      </c>
      <c r="W51" s="0" t="n">
        <f aca="false">'[13]Total Value Added Multipliers'!$F$60</f>
        <v>1.00509285926819</v>
      </c>
      <c r="X51" s="0" t="n">
        <f aca="false">'[14]Labor Income Multipliers'!$F$60</f>
        <v>0.812867522239685</v>
      </c>
      <c r="Y51" s="0" t="n">
        <f aca="false">'[15]Tax on Production and Imports M'!$F$60</f>
        <v>0.0453649424016476</v>
      </c>
      <c r="Z51" s="0" t="n">
        <f aca="false">'[12]Employment Multipliers'!$H$60</f>
        <v>2.02973961830139</v>
      </c>
      <c r="AA51" s="0" t="n">
        <f aca="false">'[13]Total Value Added Multipliers'!$H$60</f>
        <v>1.80558061599731</v>
      </c>
      <c r="AB51" s="0" t="n">
        <f aca="false">'[14]Labor Income Multipliers'!$H$60</f>
        <v>1.4876948595047</v>
      </c>
      <c r="AC51" s="0" t="n">
        <f aca="false">'[15]Tax on Production and Imports M'!$H$60</f>
        <v>9.12102317810059</v>
      </c>
      <c r="AD51" s="0" t="n">
        <f aca="false">'[16]Output Multipliers'!$F$60</f>
        <v>1.06912875175476</v>
      </c>
      <c r="AE51" s="0" t="n">
        <f aca="false">'[17]Employment Multipliers'!$F$60</f>
        <v>6.43983459472656</v>
      </c>
      <c r="AF51" s="0" t="n">
        <f aca="false">'[18]Total Value Added Multipliers'!$F$60</f>
        <v>0.455417841672897</v>
      </c>
      <c r="AG51" s="0" t="n">
        <f aca="false">'[19]Labor Income Multipliers'!$F$60</f>
        <v>0.414726406335831</v>
      </c>
      <c r="AH51" s="0" t="n">
        <f aca="false">'[20]Tax on Production and Imports M'!$F$60</f>
        <v>0.0107610560953617</v>
      </c>
      <c r="AI51" s="0" t="n">
        <f aca="false">'[17]Employment Multipliers'!$H$60</f>
        <v>1.04952895641327</v>
      </c>
      <c r="AJ51" s="0" t="n">
        <f aca="false">'[18]Total Value Added Multipliers'!$H$60</f>
        <v>1.10642516613007</v>
      </c>
      <c r="AK51" s="0" t="n">
        <f aca="false">'[19]Labor Income Multipliers'!$H$60</f>
        <v>1.04205656051636</v>
      </c>
      <c r="AL51" s="0" t="n">
        <f aca="false">'[20]Tax on Production and Imports M'!$H$60</f>
        <v>1.63024199008942</v>
      </c>
      <c r="AM51" s="0" t="n">
        <f aca="false">'[21]Output Multipliers'!$F$60</f>
        <v>1.16369569301605</v>
      </c>
      <c r="AN51" s="0" t="n">
        <f aca="false">'[22]Employment Multipliers'!$F$60</f>
        <v>9.1365385055542</v>
      </c>
      <c r="AO51" s="0" t="n">
        <f aca="false">'[23]Total Value Added Multipliers'!$F$60</f>
        <v>0.378059029579163</v>
      </c>
      <c r="AP51" s="0" t="n">
        <f aca="false">'[24]Labor Income Multipliers'!$F$60</f>
        <v>0.327967911958694</v>
      </c>
      <c r="AQ51" s="0" t="n">
        <f aca="false">'[25]Tax on Production and Imports M'!$F$60</f>
        <v>0.016394317150116</v>
      </c>
      <c r="AR51" s="0" t="n">
        <f aca="false">'[22]Employment Multipliers'!$H$60</f>
        <v>1.23363304138184</v>
      </c>
      <c r="AS51" s="0" t="n">
        <f aca="false">'[23]Total Value Added Multipliers'!$H$60</f>
        <v>1.30454099178314</v>
      </c>
      <c r="AT51" s="0" t="n">
        <f aca="false">'[24]Labor Income Multipliers'!$H$60</f>
        <v>1.19977283477783</v>
      </c>
      <c r="AU51" s="0" t="n">
        <f aca="false">'[25]Tax on Production and Imports M'!$H$60</f>
        <v>2.05766701698303</v>
      </c>
      <c r="AV51" s="0" t="n">
        <f aca="false">'[26]Output Multipliers'!$F$60</f>
        <v>1.08965003490448</v>
      </c>
      <c r="AW51" s="0" t="n">
        <f aca="false">'[27]Employment Multipliers'!$F$60</f>
        <v>7.69147205352783</v>
      </c>
      <c r="AX51" s="0" t="n">
        <f aca="false">'[28]Total Value Added Multipliers'!$F$60</f>
        <v>0.41662660241127</v>
      </c>
      <c r="AY51" s="0" t="n">
        <f aca="false">'[29]Labor Income Multipliers'!$F$60</f>
        <v>0.376744300127029</v>
      </c>
      <c r="AZ51" s="0" t="n">
        <f aca="false">'[30]Tax on Production and Imports M'!$F$60</f>
        <v>0.0106933005154133</v>
      </c>
      <c r="BA51" s="0" t="n">
        <f aca="false">'[27]Employment Multipliers'!$H$60</f>
        <v>1.15088164806366</v>
      </c>
      <c r="BB51" s="0" t="n">
        <f aca="false">'[28]Total Value Added Multipliers'!$H$60</f>
        <v>1.16006338596344</v>
      </c>
      <c r="BC51" s="0" t="n">
        <f aca="false">'[29]Labor Income Multipliers'!$H$60</f>
        <v>1.09422397613525</v>
      </c>
      <c r="BD51" s="0" t="n">
        <f aca="false">'[30]Tax on Production and Imports M'!$H$60</f>
        <v>1.48734045028687</v>
      </c>
      <c r="BE51" s="0" t="n">
        <f aca="false">'[31]Output Multipliers'!$F$60</f>
        <v>1.0934990644455</v>
      </c>
      <c r="BF51" s="0" t="n">
        <f aca="false">'[32]Employment Multipliers'!$F$60</f>
        <v>7.53166007995606</v>
      </c>
      <c r="BG51" s="0" t="n">
        <f aca="false">'[33]Total Value Added Multipliers'!$F$60</f>
        <v>0.405735671520233</v>
      </c>
      <c r="BH51" s="0" t="n">
        <f aca="false">'[34]Labor Income Multipliers'!$F$60</f>
        <v>0.358265608549118</v>
      </c>
      <c r="BI51" s="0" t="n">
        <f aca="false">'[35]Tax on Production and Imports M'!$F$60</f>
        <v>0.0123882610350847</v>
      </c>
      <c r="BJ51" s="0" t="n">
        <f aca="false">'[32]Employment Multipliers'!$H$60</f>
        <v>1.10606372356415</v>
      </c>
      <c r="BK51" s="0" t="n">
        <f aca="false">'[33]Total Value Added Multipliers'!$H$60</f>
        <v>1.16917061805725</v>
      </c>
      <c r="BL51" s="0" t="n">
        <f aca="false">'[34]Labor Income Multipliers'!$H$60</f>
        <v>1.07940697669983</v>
      </c>
      <c r="BM51" s="0" t="n">
        <f aca="false">'[35]Tax on Production and Imports M'!$H$60</f>
        <v>1.69113087654114</v>
      </c>
      <c r="BN51" s="0" t="n">
        <f aca="false">'[36]Output Multipliers'!$F$60</f>
        <v>1.57574415206909</v>
      </c>
      <c r="BO51" s="0" t="n">
        <f aca="false">'[37]Employment Multipliers'!$F$60</f>
        <v>8.83455848693848</v>
      </c>
      <c r="BP51" s="0" t="n">
        <f aca="false">'[38]Total Value Added Multipliers'!$F$60</f>
        <v>0.852038383483887</v>
      </c>
      <c r="BQ51" s="0" t="n">
        <f aca="false">'[39]Labor Income Multipliers'!$F$60</f>
        <v>0.698959350585938</v>
      </c>
      <c r="BR51" s="0" t="n">
        <f aca="false">'[40]Tax on Production and Imports M'!$F$60</f>
        <v>0.0290460027754307</v>
      </c>
      <c r="BS51" s="0" t="n">
        <f aca="false">'[37]Employment Multipliers'!$H$60</f>
        <v>1.77949607372284</v>
      </c>
      <c r="BT51" s="0" t="n">
        <f aca="false">'[38]Total Value Added Multipliers'!$H$60</f>
        <v>1.62624669075012</v>
      </c>
      <c r="BU51" s="0" t="n">
        <f aca="false">'[39]Labor Income Multipliers'!$H$60</f>
        <v>1.36274242401123</v>
      </c>
      <c r="BV51" s="0" t="n">
        <f aca="false">'[40]Tax on Production and Imports M'!$H$60</f>
        <v>5.43846082687378</v>
      </c>
      <c r="BW51" s="0" t="n">
        <f aca="false">'[41]Output Multipliers'!$F$60</f>
        <v>1.29482865333557</v>
      </c>
      <c r="BX51" s="0" t="n">
        <f aca="false">'[42]Employment Multipliers'!$F$60</f>
        <v>7.7694787979126</v>
      </c>
      <c r="BY51" s="0" t="n">
        <f aca="false">'[43]Total Value Added Multipliers'!$F$60</f>
        <v>0.65654981136322</v>
      </c>
      <c r="BZ51" s="0" t="n">
        <f aca="false">'[44]Labor Income Multipliers'!$F$60</f>
        <v>0.573355674743652</v>
      </c>
      <c r="CA51" s="0" t="n">
        <f aca="false">'[45]Tax on Production and Imports M'!$F$60</f>
        <v>0.0221567861735821</v>
      </c>
      <c r="CB51" s="0" t="n">
        <f aca="false">'[42]Employment Multipliers'!$H$60</f>
        <v>1.42157411575317</v>
      </c>
      <c r="CC51" s="0" t="n">
        <f aca="false">'[43]Total Value Added Multipliers'!$H$60</f>
        <v>1.37956750392914</v>
      </c>
      <c r="CD51" s="0" t="n">
        <f aca="false">'[44]Labor Income Multipliers'!$H$60</f>
        <v>1.23627972602844</v>
      </c>
      <c r="CE51" s="0" t="n">
        <f aca="false">'[45]Tax on Production and Imports M'!$H$60</f>
        <v>3.76844191551209</v>
      </c>
      <c r="CF51" s="0" t="n">
        <f aca="false">'[46]Output Multipliers'!$F$60</f>
        <v>1.20589530467987</v>
      </c>
      <c r="CG51" s="0" t="n">
        <f aca="false">'[47]Employment Multipliers'!$F$60</f>
        <v>10.0977458953857</v>
      </c>
      <c r="CH51" s="0" t="n">
        <f aca="false">'[48]Total Value Added Multipliers'!$F$60</f>
        <v>0.352592468261719</v>
      </c>
      <c r="CI51" s="0" t="n">
        <f aca="false">'[49]Labor Income Multipliers'!$F$60</f>
        <v>0.269120633602142</v>
      </c>
      <c r="CJ51" s="0" t="n">
        <f aca="false">'[50]Tax on Production and Imports M'!$F$60</f>
        <v>0.0276033971458673</v>
      </c>
      <c r="CK51" s="0" t="n">
        <f aca="false">'[47]Employment Multipliers'!$H$60</f>
        <v>1.26514410972595</v>
      </c>
      <c r="CL51" s="0" t="n">
        <f aca="false">'[48]Total Value Added Multipliers'!$H$60</f>
        <v>1.50272083282471</v>
      </c>
      <c r="CM51" s="0" t="n">
        <f aca="false">'[49]Labor Income Multipliers'!$H$60</f>
        <v>1.2406747341156</v>
      </c>
      <c r="CN51" s="0" t="n">
        <f aca="false">'[50]Tax on Production and Imports M'!$H$60</f>
        <v>3.2148118019104</v>
      </c>
      <c r="CO51" s="0" t="n">
        <f aca="false">'[51]Output Multipliers'!$F$60</f>
        <v>1.33200693130493</v>
      </c>
      <c r="CP51" s="0" t="n">
        <f aca="false">'[52]Employment Multipliers'!$F$60</f>
        <v>7.99537181854248</v>
      </c>
      <c r="CQ51" s="0" t="n">
        <f aca="false">'[53]Total Value Added Multipliers'!$F$60</f>
        <v>0.705300569534302</v>
      </c>
      <c r="CR51" s="0" t="n">
        <f aca="false">'[54]Labor Income Multipliers'!$F$60</f>
        <v>0.608710110187531</v>
      </c>
      <c r="CS51" s="0" t="n">
        <f aca="false">'[55]Tax on Production and Imports M'!$F$60</f>
        <v>0.021782411262393</v>
      </c>
      <c r="CT51" s="0" t="n">
        <f aca="false">'[52]Employment Multipliers'!$H$60</f>
        <v>1.50543129444122</v>
      </c>
      <c r="CU51" s="0" t="n">
        <f aca="false">'[53]Total Value Added Multipliers'!$H$60</f>
        <v>1.43729317188263</v>
      </c>
      <c r="CV51" s="0" t="n">
        <f aca="false">'[54]Labor Income Multipliers'!$H$60</f>
        <v>1.27099943161011</v>
      </c>
      <c r="CW51" s="0" t="n">
        <f aca="false">'[55]Tax on Production and Imports M'!$H$60</f>
        <v>3.81246328353882</v>
      </c>
      <c r="CX51" s="0" t="n">
        <f aca="false">'[56]Output Multipliers'!$F$60</f>
        <v>1.49919521808624</v>
      </c>
      <c r="CY51" s="0" t="n">
        <f aca="false">'[57]Employment Multipliers'!$F$60</f>
        <v>9.79813957214356</v>
      </c>
      <c r="CZ51" s="0" t="n">
        <f aca="false">'[58]Total Value Added Multipliers'!$F$60</f>
        <v>0.690021395683289</v>
      </c>
      <c r="DA51" s="0" t="n">
        <f aca="false">'[59]Labor Income Multipliers'!$F$60</f>
        <v>0.550276696681976</v>
      </c>
      <c r="DB51" s="0" t="n">
        <f aca="false">'[60]Tax on Production and Imports M'!$F$60</f>
        <v>0.0265890397131443</v>
      </c>
      <c r="DC51" s="0" t="n">
        <f aca="false">'[57]Employment Multipliers'!$H$60</f>
        <v>1.62058556079865</v>
      </c>
      <c r="DD51" s="0" t="n">
        <f aca="false">'[58]Total Value Added Multipliers'!$H$60</f>
        <v>1.64200639724731</v>
      </c>
      <c r="DE51" s="0" t="n">
        <f aca="false">'[59]Labor Income Multipliers'!$H$60</f>
        <v>1.35267388820648</v>
      </c>
      <c r="DF51" s="0" t="n">
        <f aca="false">'[60]Tax on Production and Imports M'!$H$60</f>
        <v>4.08797693252564</v>
      </c>
      <c r="DG51" s="0" t="n">
        <f aca="false">'[61]Output Multipliers'!$F$60</f>
        <v>1.38759648799896</v>
      </c>
      <c r="DH51" s="0" t="n">
        <f aca="false">'[62]Employment Multipliers'!$F$60</f>
        <v>8.64292049407959</v>
      </c>
      <c r="DI51" s="0" t="n">
        <f aca="false">'[63]Total Value Added Multipliers'!$F$60</f>
        <v>0.698896825313568</v>
      </c>
      <c r="DJ51" s="0" t="n">
        <f aca="false">'[64]Labor Income Multipliers'!$F$60</f>
        <v>0.58417946100235</v>
      </c>
      <c r="DK51" s="0" t="n">
        <f aca="false">'[65]Tax on Production and Imports M'!$F$60</f>
        <v>0.0243650116026402</v>
      </c>
      <c r="DL51" s="0" t="n">
        <f aca="false">'[62]Employment Multipliers'!$H$60</f>
        <v>1.53610610961914</v>
      </c>
      <c r="DM51" s="0" t="n">
        <f aca="false">'[63]Total Value Added Multipliers'!$H$60</f>
        <v>1.51781988143921</v>
      </c>
      <c r="DN51" s="0" t="n">
        <f aca="false">'[64]Labor Income Multipliers'!$H$60</f>
        <v>1.30406391620636</v>
      </c>
      <c r="DO51" s="0" t="n">
        <f aca="false">'[65]Tax on Production and Imports M'!$H$60</f>
        <v>4.02536010742188</v>
      </c>
      <c r="DP51" s="0" t="n">
        <f aca="false">'[66]Output Multipliers'!$F$60</f>
        <v>1.30940926074982</v>
      </c>
      <c r="DQ51" s="0" t="n">
        <f aca="false">'[67]Employment Multipliers'!$F$60</f>
        <v>8.33171939849854</v>
      </c>
      <c r="DR51" s="0" t="n">
        <f aca="false">'[68]Total Value Added Multipliers'!$F$60</f>
        <v>0.641361057758331</v>
      </c>
      <c r="DS51" s="0" t="n">
        <f aca="false">'[69]Labor Income Multipliers'!$F$60</f>
        <v>0.544399857521057</v>
      </c>
      <c r="DT51" s="0" t="n">
        <f aca="false">'[70]Tax on Production and Imports M'!$F$60</f>
        <v>0.0213617533445358</v>
      </c>
      <c r="DU51" s="0" t="n">
        <f aca="false">'[67]Employment Multipliers'!$H$60</f>
        <v>1.48211634159088</v>
      </c>
      <c r="DV51" s="0" t="n">
        <f aca="false">'[68]Total Value Added Multipliers'!$H$60</f>
        <v>1.39141535758972</v>
      </c>
      <c r="DW51" s="0" t="n">
        <f aca="false">'[69]Labor Income Multipliers'!$H$60</f>
        <v>1.21393156051636</v>
      </c>
      <c r="DX51" s="0" t="n">
        <f aca="false">'[70]Tax on Production and Imports M'!$H$60</f>
        <v>3.53233599662781</v>
      </c>
      <c r="DY51" s="0" t="n">
        <f aca="false">'[71]Output Multipliers'!$F$60</f>
        <v>1.09060287475586</v>
      </c>
      <c r="DZ51" s="0" t="n">
        <f aca="false">'[72]Employment Multipliers'!$F$60</f>
        <v>6.8342399597168</v>
      </c>
      <c r="EA51" s="0" t="n">
        <f aca="false">'[73]Total Value Added Multipliers'!$F$60</f>
        <v>0.472812473773956</v>
      </c>
      <c r="EB51" s="0" t="n">
        <f aca="false">'[74]Labor Income Multipliers'!$F$60</f>
        <v>0.433946430683136</v>
      </c>
      <c r="EC51" s="0" t="n">
        <f aca="false">'[75]Tax on Production and Imports M'!$F$60</f>
        <v>0.0119762979447842</v>
      </c>
      <c r="ED51" s="0" t="n">
        <f aca="false">'[72]Employment Multipliers'!$H$60</f>
        <v>1.11949002742767</v>
      </c>
      <c r="EE51" s="0" t="n">
        <f aca="false">'[73]Total Value Added Multipliers'!$H$60</f>
        <v>1.14040946960449</v>
      </c>
      <c r="EF51" s="0" t="n">
        <f aca="false">'[74]Labor Income Multipliers'!$H$60</f>
        <v>1.08204078674316</v>
      </c>
      <c r="EG51" s="0" t="n">
        <f aca="false">'[75]Tax on Production and Imports M'!$H$60</f>
        <v>1.82360208034515</v>
      </c>
      <c r="EH51" s="0" t="n">
        <f aca="false">'[76]Output Multipliers'!$F$60</f>
        <v>1.38932919502258</v>
      </c>
      <c r="EI51" s="0" t="n">
        <f aca="false">'[77]Employment Multipliers'!$F$60</f>
        <v>9.13913726806641</v>
      </c>
      <c r="EJ51" s="0" t="n">
        <f aca="false">'[78]Total Value Added Multipliers'!$F$60</f>
        <v>0.695350289344788</v>
      </c>
      <c r="EK51" s="0" t="n">
        <f aca="false">'[79]Labor Income Multipliers'!$F$60</f>
        <v>0.569249093532562</v>
      </c>
      <c r="EL51" s="0" t="n">
        <f aca="false">'[80]Tax on Production and Imports M'!$F$60</f>
        <v>0.0274460911750793</v>
      </c>
      <c r="EM51" s="0" t="n">
        <f aca="false">'[77]Employment Multipliers'!$H$60</f>
        <v>1.59718704223633</v>
      </c>
      <c r="EN51" s="0" t="n">
        <f aca="false">'[78]Total Value Added Multipliers'!$H$60</f>
        <v>1.54076337814331</v>
      </c>
      <c r="EO51" s="0" t="n">
        <f aca="false">'[79]Labor Income Multipliers'!$H$60</f>
        <v>1.29788386821747</v>
      </c>
      <c r="EP51" s="0" t="n">
        <f aca="false">'[80]Tax on Production and Imports M'!$H$60</f>
        <v>4.4587025642395</v>
      </c>
      <c r="EQ51" s="0" t="n">
        <f aca="false">'[81]Output Multipliers'!$F$60</f>
        <v>1.11564874649048</v>
      </c>
      <c r="ER51" s="0" t="n">
        <f aca="false">'[82]Employment Multipliers'!$F$60</f>
        <v>5.57687139511108</v>
      </c>
      <c r="ES51" s="0" t="n">
        <f aca="false">'[83]Total Value Added Multipliers'!$F$60</f>
        <v>0.598305284976959</v>
      </c>
      <c r="ET51" s="0" t="n">
        <f aca="false">'[84]Labor Income Multipliers'!$F$60</f>
        <v>0.546172916889191</v>
      </c>
      <c r="EU51" s="0" t="n">
        <f aca="false">'[85]Tax on Production and Imports M'!$F$60</f>
        <v>0.0123262070119381</v>
      </c>
      <c r="EV51" s="0" t="n">
        <f aca="false">'[82]Employment Multipliers'!$H$60</f>
        <v>1.13331604003906</v>
      </c>
      <c r="EW51" s="0" t="n">
        <f aca="false">'[83]Total Value Added Multipliers'!$H$60</f>
        <v>1.13287687301636</v>
      </c>
      <c r="EX51" s="0" t="n">
        <f aca="false">'[84]Labor Income Multipliers'!$H$60</f>
        <v>1.05601191520691</v>
      </c>
      <c r="EY51" s="0" t="n">
        <f aca="false">'[85]Tax on Production and Imports M'!$H$60</f>
        <v>2.32845211029053</v>
      </c>
      <c r="EZ51" s="0" t="n">
        <f aca="false">'[86]Output Multipliers'!$F$60</f>
        <v>1.16245114803314</v>
      </c>
      <c r="FA51" s="0" t="n">
        <f aca="false">'[87]Employment Multipliers'!$F$60</f>
        <v>4.7267484664917</v>
      </c>
      <c r="FB51" s="0" t="n">
        <f aca="false">'[88]Total Value Added Multipliers'!$F$60</f>
        <v>0.7345911860466</v>
      </c>
      <c r="FC51" s="0" t="n">
        <f aca="false">'[89]Labor Income Multipliers'!$F$60</f>
        <v>0.664079546928406</v>
      </c>
      <c r="FD51" s="0" t="n">
        <f aca="false">'[90]Tax on Production and Imports M'!$F$60</f>
        <v>0.0399983488023281</v>
      </c>
      <c r="FE51" s="0" t="n">
        <f aca="false">'[87]Employment Multipliers'!$H$60</f>
        <v>1.18261075019836</v>
      </c>
      <c r="FF51" s="0" t="n">
        <f aca="false">'[88]Total Value Added Multipliers'!$H$60</f>
        <v>1.19110560417175</v>
      </c>
      <c r="FG51" s="0" t="n">
        <f aca="false">'[89]Labor Income Multipliers'!$H$60</f>
        <v>1.09249436855316</v>
      </c>
      <c r="FH51" s="0" t="n">
        <f aca="false">'[90]Tax on Production and Imports M'!$H$60</f>
        <v>9.30248165130615</v>
      </c>
      <c r="FI51" s="0" t="n">
        <f aca="false">'[91]Output Multipliers'!$F$60</f>
        <v>1.09939122200012</v>
      </c>
      <c r="FJ51" s="0" t="n">
        <f aca="false">'[92]Employment Multipliers'!$F$60</f>
        <v>6.42288398742676</v>
      </c>
      <c r="FK51" s="0" t="n">
        <f aca="false">'[93]Total Value Added Multipliers'!$F$60</f>
        <v>0.501246452331543</v>
      </c>
      <c r="FL51" s="0" t="n">
        <f aca="false">'[94]Labor Income Multipliers'!$F$60</f>
        <v>0.45598715543747</v>
      </c>
      <c r="FM51" s="0" t="n">
        <f aca="false">'[95]Tax on Production and Imports M'!$F$60</f>
        <v>0.0106465807184577</v>
      </c>
      <c r="FN51" s="0" t="n">
        <f aca="false">'[92]Employment Multipliers'!$H$60</f>
        <v>1.09856247901917</v>
      </c>
      <c r="FO51" s="0" t="n">
        <f aca="false">'[93]Total Value Added Multipliers'!$H$60</f>
        <v>1.14087212085724</v>
      </c>
      <c r="FP51" s="0" t="n">
        <f aca="false">'[94]Labor Income Multipliers'!$H$60</f>
        <v>1.06945729255676</v>
      </c>
      <c r="FQ51" s="0" t="n">
        <f aca="false">'[95]Tax on Production and Imports M'!$H$60</f>
        <v>1.69270873069763</v>
      </c>
      <c r="FR51" s="0" t="n">
        <f aca="false">'[96]Output Multipliers'!$F$60</f>
        <v>1.2527779340744</v>
      </c>
      <c r="FS51" s="0" t="n">
        <f aca="false">'[97]Employment Multipliers'!$F$60</f>
        <v>9.80545425415039</v>
      </c>
      <c r="FT51" s="0" t="n">
        <f aca="false">'[98]Total Value Added Multipliers'!$F$60</f>
        <v>0.450599551200867</v>
      </c>
      <c r="FU51" s="0" t="n">
        <f aca="false">'[99]Labor Income Multipliers'!$F$60</f>
        <v>0.366076439619064</v>
      </c>
      <c r="FV51" s="0" t="n">
        <f aca="false">'[100]Tax on Production and Imports M'!$F$60</f>
        <v>0.0222679898142815</v>
      </c>
      <c r="FW51" s="0" t="n">
        <f aca="false">'[97]Employment Multipliers'!$H$60</f>
        <v>1.36822021007538</v>
      </c>
      <c r="FX51" s="0" t="n">
        <f aca="false">'[98]Total Value Added Multipliers'!$H$60</f>
        <v>1.44062435626984</v>
      </c>
      <c r="FY51" s="0" t="n">
        <f aca="false">'[99]Labor Income Multipliers'!$H$60</f>
        <v>1.23312532901764</v>
      </c>
      <c r="FZ51" s="0" t="n">
        <f aca="false">'[100]Tax on Production and Imports M'!$H$60</f>
        <v>2.88832950592041</v>
      </c>
      <c r="GA51" s="0" t="n">
        <f aca="false">'[101]Output Multipliers'!$F$60</f>
        <v>1.27930235862732</v>
      </c>
      <c r="GB51" s="0" t="n">
        <f aca="false">'[102]Employment Multipliers'!$F$60</f>
        <v>8.18522644042969</v>
      </c>
      <c r="GC51" s="0" t="n">
        <f aca="false">'[103]Total Value Added Multipliers'!$F$60</f>
        <v>0.617587208747864</v>
      </c>
      <c r="GD51" s="0" t="n">
        <f aca="false">'[104]Labor Income Multipliers'!$F$60</f>
        <v>0.529330193996429</v>
      </c>
      <c r="GE51" s="0" t="n">
        <f aca="false">'[105]Tax on Production and Imports M'!$F$60</f>
        <v>0.0171181187033653</v>
      </c>
      <c r="GF51" s="0" t="n">
        <f aca="false">'[102]Employment Multipliers'!$H$60</f>
        <v>1.47357130050659</v>
      </c>
      <c r="GG51" s="0" t="n">
        <f aca="false">'[103]Total Value Added Multipliers'!$H$60</f>
        <v>1.32147026062012</v>
      </c>
      <c r="GH51" s="0" t="n">
        <f aca="false">'[104]Labor Income Multipliers'!$H$60</f>
        <v>1.16332352161407</v>
      </c>
      <c r="GI51" s="0" t="n">
        <f aca="false">'[105]Tax on Production and Imports M'!$H$60</f>
        <v>2.86466526985168</v>
      </c>
      <c r="GJ51" s="0" t="n">
        <f aca="false">'[106]Output Multipliers'!$F$60</f>
        <v>1.2723491191864</v>
      </c>
      <c r="GK51" s="0" t="n">
        <f aca="false">'[107]Employment Multipliers'!$F$60</f>
        <v>7.70933723449707</v>
      </c>
      <c r="GL51" s="0" t="n">
        <f aca="false">'[108]Total Value Added Multipliers'!$F$60</f>
        <v>0.647006034851074</v>
      </c>
      <c r="GM51" s="0" t="n">
        <f aca="false">'[109]Labor Income Multipliers'!$F$60</f>
        <v>0.571896314620972</v>
      </c>
      <c r="GN51" s="0" t="n">
        <f aca="false">'[110]Tax on Production and Imports M'!$F$60</f>
        <v>0.0168915633112192</v>
      </c>
      <c r="GO51" s="0" t="n">
        <f aca="false">'[107]Employment Multipliers'!$H$60</f>
        <v>1.44432365894318</v>
      </c>
      <c r="GP51" s="0" t="n">
        <f aca="false">'[108]Total Value Added Multipliers'!$H$60</f>
        <v>1.32540321350098</v>
      </c>
      <c r="GQ51" s="0" t="n">
        <f aca="false">'[109]Labor Income Multipliers'!$H$60</f>
        <v>1.20068943500519</v>
      </c>
      <c r="GR51" s="0" t="n">
        <f aca="false">'[110]Tax on Production and Imports M'!$H$60</f>
        <v>2.94167566299438</v>
      </c>
      <c r="GS51" s="0" t="n">
        <f aca="false">'[111]Output Multipliers'!$F$60</f>
        <v>1.18015539646149</v>
      </c>
      <c r="GT51" s="0" t="n">
        <f aca="false">'[112]Employment Multipliers'!$F$60</f>
        <v>5.66644096374512</v>
      </c>
      <c r="GU51" s="0" t="n">
        <f aca="false">'[113]Total Value Added Multipliers'!$F$60</f>
        <v>0.71782374382019</v>
      </c>
      <c r="GV51" s="0" t="n">
        <f aca="false">'[114]Labor Income Multipliers'!$F$60</f>
        <v>0.653696179389954</v>
      </c>
      <c r="GW51" s="0" t="n">
        <f aca="false">'[115]Tax on Production and Imports M'!$F$60</f>
        <v>0.0188350565731525</v>
      </c>
      <c r="GX51" s="0" t="n">
        <f aca="false">'[112]Employment Multipliers'!$H$60</f>
        <v>1.36564433574677</v>
      </c>
      <c r="GY51" s="0" t="n">
        <f aca="false">'[113]Total Value Added Multipliers'!$H$60</f>
        <v>1.19216823577881</v>
      </c>
      <c r="GZ51" s="0" t="n">
        <f aca="false">'[114]Labor Income Multipliers'!$H$60</f>
        <v>1.10253381729126</v>
      </c>
      <c r="HA51" s="0" t="n">
        <f aca="false">'[115]Tax on Production and Imports M'!$H$60</f>
        <v>4.21960306167603</v>
      </c>
      <c r="HB51" s="0" t="n">
        <f aca="false">'[116]Output Multipliers'!$F$60</f>
        <v>1.33323562145233</v>
      </c>
      <c r="HC51" s="0" t="n">
        <f aca="false">'[117]Employment Multipliers'!$F$60</f>
        <v>9.12364482879639</v>
      </c>
      <c r="HD51" s="0" t="n">
        <f aca="false">'[118]Total Value Added Multipliers'!$F$60</f>
        <v>0.56561815738678</v>
      </c>
      <c r="HE51" s="0" t="n">
        <f aca="false">'[119]Labor Income Multipliers'!$F$60</f>
        <v>0.445486515760422</v>
      </c>
      <c r="HF51" s="0" t="n">
        <f aca="false">'[120]Tax on Production and Imports M'!$F$60</f>
        <v>0.0173395313322544</v>
      </c>
      <c r="HG51" s="0" t="n">
        <f aca="false">'[117]Employment Multipliers'!$H$60</f>
        <v>1.37975859642029</v>
      </c>
      <c r="HH51" s="0" t="n">
        <f aca="false">'[118]Total Value Added Multipliers'!$H$60</f>
        <v>1.54577207565308</v>
      </c>
      <c r="HI51" s="0" t="n">
        <f aca="false">'[119]Labor Income Multipliers'!$H$60</f>
        <v>1.26835644245148</v>
      </c>
      <c r="HJ51" s="0" t="n">
        <f aca="false">'[120]Tax on Production and Imports M'!$H$60</f>
        <v>2.4375274181366</v>
      </c>
      <c r="HK51" s="0" t="n">
        <f aca="false">'[121]Output Multipliers'!$F$60</f>
        <v>1.34653842449188</v>
      </c>
      <c r="HL51" s="0" t="n">
        <f aca="false">'[122]Employment Multipliers'!$F$60</f>
        <v>8.32823181152344</v>
      </c>
      <c r="HM51" s="0" t="n">
        <f aca="false">'[123]Total Value Added Multipliers'!$F$60</f>
        <v>0.6185702085495</v>
      </c>
      <c r="HN51" s="0" t="n">
        <f aca="false">'[124]Labor Income Multipliers'!$F$60</f>
        <v>0.513330340385437</v>
      </c>
      <c r="HO51" s="0" t="n">
        <f aca="false">'[125]Tax on Production and Imports M'!$F$60</f>
        <v>0.0245661400258541</v>
      </c>
      <c r="HP51" s="0" t="n">
        <f aca="false">'[122]Employment Multipliers'!$H$60</f>
        <v>1.41535043716431</v>
      </c>
      <c r="HQ51" s="0" t="n">
        <f aca="false">'[123]Total Value Added Multipliers'!$H$60</f>
        <v>1.41955637931824</v>
      </c>
      <c r="HR51" s="0" t="n">
        <f aca="false">'[124]Labor Income Multipliers'!$H$60</f>
        <v>1.21445345878601</v>
      </c>
      <c r="HS51" s="0" t="n">
        <f aca="false">'[125]Tax on Production and Imports M'!$H$60</f>
        <v>3.88083863258362</v>
      </c>
      <c r="HT51" s="0" t="n">
        <f aca="false">'[126]Output Multipliers'!$F$60</f>
        <v>1.06971025466919</v>
      </c>
      <c r="HU51" s="0" t="n">
        <f aca="false">'[127]Employment Multipliers'!$F$60</f>
        <v>9.74733638763428</v>
      </c>
      <c r="HV51" s="0" t="n">
        <f aca="false">'[128]Total Value Added Multipliers'!$F$60</f>
        <v>0.155105918645859</v>
      </c>
      <c r="HW51" s="0" t="n">
        <f aca="false">'[129]Labor Income Multipliers'!$F$60</f>
        <v>0.118843197822571</v>
      </c>
      <c r="HX51" s="0" t="n">
        <f aca="false">'[130]Tax on Production and Imports M'!$F$60</f>
        <v>0.0125673580914736</v>
      </c>
      <c r="HY51" s="0" t="n">
        <f aca="false">'[127]Employment Multipliers'!$H$60</f>
        <v>1.0574723482132</v>
      </c>
      <c r="HZ51" s="0" t="n">
        <f aca="false">'[128]Total Value Added Multipliers'!$H$60</f>
        <v>1.3359078168869</v>
      </c>
      <c r="IA51" s="0" t="n">
        <f aca="false">'[129]Labor Income Multipliers'!$H$60</f>
        <v>1.24261653423309</v>
      </c>
      <c r="IB51" s="0" t="n">
        <f aca="false">'[130]Tax on Production and Imports M'!$H$60</f>
        <v>1.26737308502197</v>
      </c>
      <c r="IC51" s="0" t="n">
        <f aca="false">'[131]Output Multipliers'!$F$60</f>
        <v>1.29082238674164</v>
      </c>
      <c r="ID51" s="0" t="n">
        <f aca="false">'[132]Employment Multipliers'!$F$60</f>
        <v>9.89581775665283</v>
      </c>
      <c r="IE51" s="0" t="n">
        <f aca="false">'[133]Total Value Added Multipliers'!$F$60</f>
        <v>0.463654190301895</v>
      </c>
      <c r="IF51" s="0" t="n">
        <f aca="false">'[134]Labor Income Multipliers'!$F$60</f>
        <v>0.356388658285141</v>
      </c>
      <c r="IG51" s="0" t="n">
        <f aca="false">'[135]Tax on Production and Imports M'!$F$60</f>
        <v>0.0288707800209522</v>
      </c>
      <c r="IH51" s="0" t="n">
        <f aca="false">'[132]Employment Multipliers'!$H$60</f>
        <v>1.35100567340851</v>
      </c>
      <c r="II51" s="0" t="n">
        <f aca="false">'[133]Total Value Added Multipliers'!$H$60</f>
        <v>1.55792343616486</v>
      </c>
      <c r="IJ51" s="0" t="n">
        <f aca="false">'[134]Labor Income Multipliers'!$H$60</f>
        <v>1.26672196388245</v>
      </c>
      <c r="IK51" s="0" t="n">
        <f aca="false">'[135]Tax on Production and Imports M'!$H$60</f>
        <v>3.66388201713562</v>
      </c>
      <c r="IL51" s="0" t="n">
        <f aca="false">'[136]Output Multipliers'!$F$60</f>
        <v>1.15500962734222</v>
      </c>
      <c r="IM51" s="0" t="n">
        <f aca="false">'[137]Employment Multipliers'!$F$60</f>
        <v>7.14160442352295</v>
      </c>
      <c r="IN51" s="0" t="n">
        <f aca="false">'[138]Total Value Added Multipliers'!$F$60</f>
        <v>0.517372786998749</v>
      </c>
      <c r="IO51" s="0" t="n">
        <f aca="false">'[139]Labor Income Multipliers'!$F$60</f>
        <v>0.445640742778778</v>
      </c>
      <c r="IP51" s="0" t="n">
        <f aca="false">'[140]Tax on Production and Imports M'!$F$60</f>
        <v>0.0143222650513053</v>
      </c>
      <c r="IQ51" s="0" t="n">
        <f aca="false">'[137]Employment Multipliers'!$H$60</f>
        <v>1.17142307758331</v>
      </c>
      <c r="IR51" s="0" t="n">
        <f aca="false">'[138]Total Value Added Multipliers'!$H$60</f>
        <v>1.24550807476044</v>
      </c>
      <c r="IS51" s="0" t="n">
        <f aca="false">'[139]Labor Income Multipliers'!$H$60</f>
        <v>1.10895943641663</v>
      </c>
      <c r="IT51" s="0" t="n">
        <f aca="false">'[140]Tax on Production and Imports M'!$H$60</f>
        <v>2.18377137184143</v>
      </c>
      <c r="IU51" s="0" t="n">
        <f aca="false">'[141]Output Multipliers'!$F$60</f>
        <v>1.21065676212311</v>
      </c>
      <c r="IV51" s="0" t="n">
        <f aca="false">'[142]Employment Multipliers'!$F$60</f>
        <v>7.02082681655884</v>
      </c>
      <c r="IW51" s="0" t="n">
        <f aca="false">'[143]Total Value Added Multipliers'!$F$60</f>
        <v>0.638514995574951</v>
      </c>
      <c r="IX51" s="0" t="n">
        <f aca="false">'[144]Labor Income Multipliers'!$F$60</f>
        <v>0.570823550224304</v>
      </c>
      <c r="IY51" s="0" t="n">
        <f aca="false">'[145]Tax on Production and Imports M'!$F$60</f>
        <v>0.0178322866559029</v>
      </c>
      <c r="IZ51" s="0" t="n">
        <f aca="false">'[142]Employment Multipliers'!$H$60</f>
        <v>1.41224825382233</v>
      </c>
      <c r="JA51" s="0" t="n">
        <f aca="false">'[143]Total Value Added Multipliers'!$H$60</f>
        <v>1.22021007537842</v>
      </c>
      <c r="JB51" s="0" t="n">
        <f aca="false">'[144]Labor Income Multipliers'!$H$60</f>
        <v>1.11435675621033</v>
      </c>
      <c r="JC51" s="0" t="n">
        <f aca="false">'[145]Tax on Production and Imports M'!$H$60</f>
        <v>3.33431959152222</v>
      </c>
    </row>
    <row r="52" customFormat="false" ht="12.75" hidden="false" customHeight="false" outlineLevel="0" collapsed="false">
      <c r="A52" s="87" t="s">
        <v>607</v>
      </c>
      <c r="C52" s="0" t="n">
        <f aca="false">'[1]Output Multipliers'!$F$66</f>
        <v>1.0473028421402</v>
      </c>
      <c r="D52" s="0" t="n">
        <f aca="false">'[2]Employment Multipliers'!$F$66</f>
        <v>8.9706449508667</v>
      </c>
      <c r="E52" s="0" t="n">
        <f aca="false">'[3]Total Value Added Multipliers'!$F$66</f>
        <v>0.11033172160387</v>
      </c>
      <c r="F52" s="0" t="n">
        <f aca="false">'[4]Labor Income Multipliers'!$F$66</f>
        <v>0.0878849029541016</v>
      </c>
      <c r="G52" s="0" t="n">
        <f aca="false">'[5]Tax on Production and Imports M'!$F$66</f>
        <v>0.00957993697375059</v>
      </c>
      <c r="H52" s="0" t="n">
        <f aca="false">'[2]Employment Multipliers'!$H$66</f>
        <v>1.04106771945953</v>
      </c>
      <c r="I52" s="0" t="n">
        <f aca="false">'[3]Total Value Added Multipliers'!$H$66</f>
        <v>1.32168066501617</v>
      </c>
      <c r="J52" s="0" t="n">
        <f aca="false">'[4]Labor Income Multipliers'!$H$66</f>
        <v>1.1774754524231</v>
      </c>
      <c r="K52" s="0" t="n">
        <f aca="false">'[5]Tax on Production and Imports M'!$H$66</f>
        <v>1.23028194904327</v>
      </c>
      <c r="L52" s="0" t="n">
        <f aca="false">'[6]Output Multipliers'!$F$66</f>
        <v>1.17721438407898</v>
      </c>
      <c r="M52" s="0" t="n">
        <f aca="false">'[7]Employment Multipliers'!$F$66</f>
        <v>5.94015455245972</v>
      </c>
      <c r="N52" s="0" t="n">
        <f aca="false">'[8]Total Value Added Multipliers'!$F$66</f>
        <v>0.633880913257599</v>
      </c>
      <c r="O52" s="0" t="n">
        <f aca="false">'[9]Labor Income Multipliers'!$F$66</f>
        <v>0.583722770214081</v>
      </c>
      <c r="P52" s="0" t="n">
        <f aca="false">'[10]Tax on Production and Imports M'!$F$66</f>
        <v>0.0123584549874067</v>
      </c>
      <c r="Q52" s="0" t="n">
        <f aca="false">'[7]Employment Multipliers'!$H$66</f>
        <v>1.32091963291168</v>
      </c>
      <c r="R52" s="0" t="n">
        <f aca="false">'[8]Total Value Added Multipliers'!$H$66</f>
        <v>1.21507847309113</v>
      </c>
      <c r="S52" s="0" t="n">
        <f aca="false">'[9]Labor Income Multipliers'!$H$66</f>
        <v>1.12891447544098</v>
      </c>
      <c r="T52" s="0" t="n">
        <f aca="false">'[10]Tax on Production and Imports M'!$H$66</f>
        <v>3.04109168052673</v>
      </c>
      <c r="U52" s="0" t="n">
        <f aca="false">'[11]Output Multipliers'!$F$66</f>
        <v>1.75027585029602</v>
      </c>
      <c r="V52" s="0" t="n">
        <f aca="false">'[12]Employment Multipliers'!$F$66</f>
        <v>9.42956638336182</v>
      </c>
      <c r="W52" s="0" t="n">
        <f aca="false">'[13]Total Value Added Multipliers'!$F$66</f>
        <v>1.0118362903595</v>
      </c>
      <c r="X52" s="0" t="n">
        <f aca="false">'[14]Labor Income Multipliers'!$F$66</f>
        <v>0.828288972377777</v>
      </c>
      <c r="Y52" s="0" t="n">
        <f aca="false">'[15]Tax on Production and Imports M'!$F$66</f>
        <v>0.0496088713407517</v>
      </c>
      <c r="Z52" s="0" t="n">
        <f aca="false">'[12]Employment Multipliers'!$H$66</f>
        <v>2.16063523292542</v>
      </c>
      <c r="AA52" s="0" t="n">
        <f aca="false">'[13]Total Value Added Multipliers'!$H$66</f>
        <v>1.88847076892853</v>
      </c>
      <c r="AB52" s="0" t="n">
        <f aca="false">'[14]Labor Income Multipliers'!$H$66</f>
        <v>1.55892860889435</v>
      </c>
      <c r="AC52" s="0" t="n">
        <f aca="false">'[15]Tax on Production and Imports M'!$H$66</f>
        <v>12.5787010192871</v>
      </c>
      <c r="AD52" s="0" t="n">
        <f aca="false">'[16]Output Multipliers'!$F$66</f>
        <v>1.05206990242004</v>
      </c>
      <c r="AE52" s="0" t="n">
        <f aca="false">'[17]Employment Multipliers'!$F$66</f>
        <v>6.21315479278564</v>
      </c>
      <c r="AF52" s="0" t="n">
        <f aca="false">'[18]Total Value Added Multipliers'!$F$66</f>
        <v>0.395756423473358</v>
      </c>
      <c r="AG52" s="0" t="n">
        <f aca="false">'[19]Labor Income Multipliers'!$F$66</f>
        <v>0.367657661437988</v>
      </c>
      <c r="AH52" s="0" t="n">
        <f aca="false">'[20]Tax on Production and Imports M'!$F$66</f>
        <v>0.00890575535595417</v>
      </c>
      <c r="AI52" s="0" t="n">
        <f aca="false">'[17]Employment Multipliers'!$H$66</f>
        <v>1.03641533851624</v>
      </c>
      <c r="AJ52" s="0" t="n">
        <f aca="false">'[18]Total Value Added Multipliers'!$H$66</f>
        <v>1.09216737747192</v>
      </c>
      <c r="AK52" s="0" t="n">
        <f aca="false">'[19]Labor Income Multipliers'!$H$66</f>
        <v>1.03214132785797</v>
      </c>
      <c r="AL52" s="0" t="n">
        <f aca="false">'[20]Tax on Production and Imports M'!$H$66</f>
        <v>1.643914103508</v>
      </c>
      <c r="AM52" s="0" t="n">
        <f aca="false">'[21]Output Multipliers'!$F$66</f>
        <v>1.18531501293182</v>
      </c>
      <c r="AN52" s="0" t="n">
        <f aca="false">'[22]Employment Multipliers'!$F$66</f>
        <v>8.99040794372559</v>
      </c>
      <c r="AO52" s="0" t="n">
        <f aca="false">'[23]Total Value Added Multipliers'!$F$66</f>
        <v>0.348882704973221</v>
      </c>
      <c r="AP52" s="0" t="n">
        <f aca="false">'[24]Labor Income Multipliers'!$F$66</f>
        <v>0.313444435596466</v>
      </c>
      <c r="AQ52" s="0" t="n">
        <f aca="false">'[25]Tax on Production and Imports M'!$F$66</f>
        <v>0.0130085553973913</v>
      </c>
      <c r="AR52" s="0" t="n">
        <f aca="false">'[22]Employment Multipliers'!$H$66</f>
        <v>1.29215514659882</v>
      </c>
      <c r="AS52" s="0" t="n">
        <f aca="false">'[23]Total Value Added Multipliers'!$H$66</f>
        <v>1.34212970733643</v>
      </c>
      <c r="AT52" s="0" t="n">
        <f aca="false">'[24]Labor Income Multipliers'!$H$66</f>
        <v>1.23984587192535</v>
      </c>
      <c r="AU52" s="0" t="n">
        <f aca="false">'[25]Tax on Production and Imports M'!$H$66</f>
        <v>2.0689549446106</v>
      </c>
      <c r="AV52" s="0" t="n">
        <f aca="false">'[26]Output Multipliers'!$F$66</f>
        <v>1.09437417984009</v>
      </c>
      <c r="AW52" s="0" t="n">
        <f aca="false">'[27]Employment Multipliers'!$F$66</f>
        <v>7.22904682159424</v>
      </c>
      <c r="AX52" s="0" t="n">
        <f aca="false">'[28]Total Value Added Multipliers'!$F$66</f>
        <v>0.421790033578873</v>
      </c>
      <c r="AY52" s="0" t="n">
        <f aca="false">'[29]Labor Income Multipliers'!$F$66</f>
        <v>0.392211228609085</v>
      </c>
      <c r="AZ52" s="0" t="n">
        <f aca="false">'[30]Tax on Production and Imports M'!$F$66</f>
        <v>0.00944515131413937</v>
      </c>
      <c r="BA52" s="0" t="n">
        <f aca="false">'[27]Employment Multipliers'!$H$66</f>
        <v>1.20579504966736</v>
      </c>
      <c r="BB52" s="0" t="n">
        <f aca="false">'[28]Total Value Added Multipliers'!$H$66</f>
        <v>1.16414999961853</v>
      </c>
      <c r="BC52" s="0" t="n">
        <f aca="false">'[29]Labor Income Multipliers'!$H$66</f>
        <v>1.1012054681778</v>
      </c>
      <c r="BD52" s="0" t="n">
        <f aca="false">'[30]Tax on Production and Imports M'!$H$66</f>
        <v>1.74336385726929</v>
      </c>
      <c r="BE52" s="0" t="n">
        <f aca="false">'[31]Output Multipliers'!$F$66</f>
        <v>1.09522247314453</v>
      </c>
      <c r="BF52" s="0" t="n">
        <f aca="false">'[32]Employment Multipliers'!$F$66</f>
        <v>7.02865171432495</v>
      </c>
      <c r="BG52" s="0" t="n">
        <f aca="false">'[33]Total Value Added Multipliers'!$F$66</f>
        <v>0.391829013824463</v>
      </c>
      <c r="BH52" s="0" t="n">
        <f aca="false">'[34]Labor Income Multipliers'!$F$66</f>
        <v>0.353765398263931</v>
      </c>
      <c r="BI52" s="0" t="n">
        <f aca="false">'[35]Tax on Production and Imports M'!$F$66</f>
        <v>0.0101837171241641</v>
      </c>
      <c r="BJ52" s="0" t="n">
        <f aca="false">'[32]Employment Multipliers'!$H$66</f>
        <v>1.12021791934967</v>
      </c>
      <c r="BK52" s="0" t="n">
        <f aca="false">'[33]Total Value Added Multipliers'!$H$66</f>
        <v>1.17797744274139</v>
      </c>
      <c r="BL52" s="0" t="n">
        <f aca="false">'[34]Labor Income Multipliers'!$H$66</f>
        <v>1.0845320224762</v>
      </c>
      <c r="BM52" s="0" t="n">
        <f aca="false">'[35]Tax on Production and Imports M'!$H$66</f>
        <v>1.79607093334198</v>
      </c>
      <c r="BN52" s="0" t="n">
        <f aca="false">'[36]Output Multipliers'!$F$66</f>
        <v>1.6809458732605</v>
      </c>
      <c r="BO52" s="0" t="n">
        <f aca="false">'[37]Employment Multipliers'!$F$66</f>
        <v>8.97418022155762</v>
      </c>
      <c r="BP52" s="0" t="n">
        <f aca="false">'[38]Total Value Added Multipliers'!$F$66</f>
        <v>0.846486687660217</v>
      </c>
      <c r="BQ52" s="0" t="n">
        <f aca="false">'[39]Labor Income Multipliers'!$F$66</f>
        <v>0.690716624259949</v>
      </c>
      <c r="BR52" s="0" t="n">
        <f aca="false">'[40]Tax on Production and Imports M'!$F$66</f>
        <v>0.0300463326275349</v>
      </c>
      <c r="BS52" s="0" t="n">
        <f aca="false">'[37]Employment Multipliers'!$H$66</f>
        <v>1.88633966445923</v>
      </c>
      <c r="BT52" s="0" t="n">
        <f aca="false">'[38]Total Value Added Multipliers'!$H$66</f>
        <v>1.71362674236298</v>
      </c>
      <c r="BU52" s="0" t="n">
        <f aca="false">'[39]Labor Income Multipliers'!$H$66</f>
        <v>1.4122394323349</v>
      </c>
      <c r="BV52" s="0" t="n">
        <f aca="false">'[40]Tax on Production and Imports M'!$H$66</f>
        <v>6.98881006240845</v>
      </c>
      <c r="BW52" s="0" t="n">
        <f aca="false">'[41]Output Multipliers'!$F$66</f>
        <v>1.26499342918396</v>
      </c>
      <c r="BX52" s="0" t="n">
        <f aca="false">'[42]Employment Multipliers'!$F$66</f>
        <v>7.11102533340454</v>
      </c>
      <c r="BY52" s="0" t="n">
        <f aca="false">'[43]Total Value Added Multipliers'!$F$66</f>
        <v>0.641933798789978</v>
      </c>
      <c r="BZ52" s="0" t="n">
        <f aca="false">'[44]Labor Income Multipliers'!$F$66</f>
        <v>0.577202618122101</v>
      </c>
      <c r="CA52" s="0" t="n">
        <f aca="false">'[45]Tax on Production and Imports M'!$F$66</f>
        <v>0.0169566031545401</v>
      </c>
      <c r="CB52" s="0" t="n">
        <f aca="false">'[42]Employment Multipliers'!$H$66</f>
        <v>1.44857954978943</v>
      </c>
      <c r="CC52" s="0" t="n">
        <f aca="false">'[43]Total Value Added Multipliers'!$H$66</f>
        <v>1.34335434436798</v>
      </c>
      <c r="CD52" s="0" t="n">
        <f aca="false">'[44]Labor Income Multipliers'!$H$66</f>
        <v>1.22075891494751</v>
      </c>
      <c r="CE52" s="0" t="n">
        <f aca="false">'[45]Tax on Production and Imports M'!$H$66</f>
        <v>3.82239603996277</v>
      </c>
      <c r="CF52" s="0" t="n">
        <f aca="false">'[46]Output Multipliers'!$F$66</f>
        <v>1.16566944122314</v>
      </c>
      <c r="CG52" s="0" t="n">
        <f aca="false">'[47]Employment Multipliers'!$F$66</f>
        <v>9.22330570220947</v>
      </c>
      <c r="CH52" s="0" t="n">
        <f aca="false">'[48]Total Value Added Multipliers'!$F$66</f>
        <v>0.316547751426697</v>
      </c>
      <c r="CI52" s="0" t="n">
        <f aca="false">'[49]Labor Income Multipliers'!$F$66</f>
        <v>0.260918259620667</v>
      </c>
      <c r="CJ52" s="0" t="n">
        <f aca="false">'[50]Tax on Production and Imports M'!$F$66</f>
        <v>0.0189170055091381</v>
      </c>
      <c r="CK52" s="0" t="n">
        <f aca="false">'[47]Employment Multipliers'!$H$66</f>
        <v>1.26131296157837</v>
      </c>
      <c r="CL52" s="0" t="n">
        <f aca="false">'[48]Total Value Added Multipliers'!$H$66</f>
        <v>1.42453694343567</v>
      </c>
      <c r="CM52" s="0" t="n">
        <f aca="false">'[49]Labor Income Multipliers'!$H$66</f>
        <v>1.21521735191345</v>
      </c>
      <c r="CN52" s="0" t="n">
        <f aca="false">'[50]Tax on Production and Imports M'!$H$66</f>
        <v>2.86269664764404</v>
      </c>
      <c r="CO52" s="0" t="n">
        <f aca="false">'[51]Output Multipliers'!$F$66</f>
        <v>1.36708796024323</v>
      </c>
      <c r="CP52" s="0" t="n">
        <f aca="false">'[52]Employment Multipliers'!$F$66</f>
        <v>8.17788887023926</v>
      </c>
      <c r="CQ52" s="0" t="n">
        <f aca="false">'[53]Total Value Added Multipliers'!$F$66</f>
        <v>0.692065894603729</v>
      </c>
      <c r="CR52" s="0" t="n">
        <f aca="false">'[54]Labor Income Multipliers'!$F$66</f>
        <v>0.607519745826721</v>
      </c>
      <c r="CS52" s="0" t="n">
        <f aca="false">'[55]Tax on Production and Imports M'!$F$66</f>
        <v>0.0187012981623411</v>
      </c>
      <c r="CT52" s="0" t="n">
        <f aca="false">'[52]Employment Multipliers'!$H$66</f>
        <v>1.60573196411133</v>
      </c>
      <c r="CU52" s="0" t="n">
        <f aca="false">'[53]Total Value Added Multipliers'!$H$66</f>
        <v>1.51010203361511</v>
      </c>
      <c r="CV52" s="0" t="n">
        <f aca="false">'[54]Labor Income Multipliers'!$H$66</f>
        <v>1.34090781211853</v>
      </c>
      <c r="CW52" s="0" t="n">
        <f aca="false">'[55]Tax on Production and Imports M'!$H$66</f>
        <v>4.06340646743774</v>
      </c>
      <c r="CX52" s="0" t="n">
        <f aca="false">'[56]Output Multipliers'!$F$66</f>
        <v>1.61580717563629</v>
      </c>
      <c r="CY52" s="0" t="n">
        <f aca="false">'[57]Employment Multipliers'!$F$66</f>
        <v>9.98247051239014</v>
      </c>
      <c r="CZ52" s="0" t="n">
        <f aca="false">'[58]Total Value Added Multipliers'!$F$66</f>
        <v>0.722533643245697</v>
      </c>
      <c r="DA52" s="0" t="n">
        <f aca="false">'[59]Labor Income Multipliers'!$F$66</f>
        <v>0.584489107131958</v>
      </c>
      <c r="DB52" s="0" t="n">
        <f aca="false">'[60]Tax on Production and Imports M'!$F$66</f>
        <v>0.0274987258017063</v>
      </c>
      <c r="DC52" s="0" t="n">
        <f aca="false">'[57]Employment Multipliers'!$H$66</f>
        <v>1.8016699552536</v>
      </c>
      <c r="DD52" s="0" t="n">
        <f aca="false">'[58]Total Value Added Multipliers'!$H$66</f>
        <v>1.75941562652588</v>
      </c>
      <c r="DE52" s="0" t="n">
        <f aca="false">'[59]Labor Income Multipliers'!$H$66</f>
        <v>1.44324481487274</v>
      </c>
      <c r="DF52" s="0" t="n">
        <f aca="false">'[60]Tax on Production and Imports M'!$H$66</f>
        <v>5.49207496643066</v>
      </c>
      <c r="DG52" s="0" t="n">
        <f aca="false">'[61]Output Multipliers'!$F$66</f>
        <v>1.39522469043732</v>
      </c>
      <c r="DH52" s="0" t="n">
        <f aca="false">'[62]Employment Multipliers'!$F$66</f>
        <v>8.44736957550049</v>
      </c>
      <c r="DI52" s="0" t="n">
        <f aca="false">'[63]Total Value Added Multipliers'!$F$66</f>
        <v>0.681034207344055</v>
      </c>
      <c r="DJ52" s="0" t="n">
        <f aca="false">'[64]Labor Income Multipliers'!$F$66</f>
        <v>0.585387825965881</v>
      </c>
      <c r="DK52" s="0" t="n">
        <f aca="false">'[65]Tax on Production and Imports M'!$F$66</f>
        <v>0.0200192406773567</v>
      </c>
      <c r="DL52" s="0" t="n">
        <f aca="false">'[62]Employment Multipliers'!$H$66</f>
        <v>1.60960745811462</v>
      </c>
      <c r="DM52" s="0" t="n">
        <f aca="false">'[63]Total Value Added Multipliers'!$H$66</f>
        <v>1.54154276847839</v>
      </c>
      <c r="DN52" s="0" t="n">
        <f aca="false">'[64]Labor Income Multipliers'!$H$66</f>
        <v>1.34139156341553</v>
      </c>
      <c r="DO52" s="0" t="n">
        <f aca="false">'[65]Tax on Production and Imports M'!$H$66</f>
        <v>4.22116899490356</v>
      </c>
      <c r="DP52" s="0" t="n">
        <f aca="false">'[66]Output Multipliers'!$F$66</f>
        <v>1.3082070350647</v>
      </c>
      <c r="DQ52" s="0" t="n">
        <f aca="false">'[67]Employment Multipliers'!$F$66</f>
        <v>8.1462287902832</v>
      </c>
      <c r="DR52" s="0" t="n">
        <f aca="false">'[68]Total Value Added Multipliers'!$F$66</f>
        <v>0.617030620574951</v>
      </c>
      <c r="DS52" s="0" t="n">
        <f aca="false">'[69]Labor Income Multipliers'!$F$66</f>
        <v>0.536262273788452</v>
      </c>
      <c r="DT52" s="0" t="n">
        <f aca="false">'[70]Tax on Production and Imports M'!$F$66</f>
        <v>0.0175136830657721</v>
      </c>
      <c r="DU52" s="0" t="n">
        <f aca="false">'[67]Employment Multipliers'!$H$66</f>
        <v>1.54832434654236</v>
      </c>
      <c r="DV52" s="0" t="n">
        <f aca="false">'[68]Total Value Added Multipliers'!$H$66</f>
        <v>1.40113019943237</v>
      </c>
      <c r="DW52" s="0" t="n">
        <f aca="false">'[69]Labor Income Multipliers'!$H$66</f>
        <v>1.232834815979</v>
      </c>
      <c r="DX52" s="0" t="n">
        <f aca="false">'[70]Tax on Production and Imports M'!$H$66</f>
        <v>3.68357515335083</v>
      </c>
      <c r="DY52" s="0" t="n">
        <f aca="false">'[71]Output Multipliers'!$F$66</f>
        <v>1.0884622335434</v>
      </c>
      <c r="DZ52" s="0" t="n">
        <f aca="false">'[72]Employment Multipliers'!$F$66</f>
        <v>6.92705154418945</v>
      </c>
      <c r="EA52" s="0" t="n">
        <f aca="false">'[73]Total Value Added Multipliers'!$F$66</f>
        <v>0.404914081096649</v>
      </c>
      <c r="EB52" s="0" t="n">
        <f aca="false">'[74]Labor Income Multipliers'!$F$66</f>
        <v>0.376866459846497</v>
      </c>
      <c r="EC52" s="0" t="n">
        <f aca="false">'[75]Tax on Production and Imports M'!$F$66</f>
        <v>0.0103169456124306</v>
      </c>
      <c r="ED52" s="0" t="n">
        <f aca="false">'[72]Employment Multipliers'!$H$66</f>
        <v>1.13037633895874</v>
      </c>
      <c r="EE52" s="0" t="n">
        <f aca="false">'[73]Total Value Added Multipliers'!$H$66</f>
        <v>1.16292321681976</v>
      </c>
      <c r="EF52" s="0" t="n">
        <f aca="false">'[74]Labor Income Multipliers'!$H$66</f>
        <v>1.1022721529007</v>
      </c>
      <c r="EG52" s="0" t="n">
        <f aca="false">'[75]Tax on Production and Imports M'!$H$66</f>
        <v>1.8629983663559</v>
      </c>
      <c r="EH52" s="0" t="n">
        <f aca="false">'[76]Output Multipliers'!$F$66</f>
        <v>1.43932378292084</v>
      </c>
      <c r="EI52" s="0" t="n">
        <f aca="false">'[77]Employment Multipliers'!$F$66</f>
        <v>9.33127021789551</v>
      </c>
      <c r="EJ52" s="0" t="n">
        <f aca="false">'[78]Total Value Added Multipliers'!$F$66</f>
        <v>0.7098548412323</v>
      </c>
      <c r="EK52" s="0" t="n">
        <f aca="false">'[79]Labor Income Multipliers'!$F$66</f>
        <v>0.59348726272583</v>
      </c>
      <c r="EL52" s="0" t="n">
        <f aca="false">'[80]Tax on Production and Imports M'!$F$66</f>
        <v>0.0243884697556496</v>
      </c>
      <c r="EM52" s="0" t="n">
        <f aca="false">'[77]Employment Multipliers'!$H$66</f>
        <v>1.77591371536255</v>
      </c>
      <c r="EN52" s="0" t="n">
        <f aca="false">'[78]Total Value Added Multipliers'!$H$66</f>
        <v>1.60920262336731</v>
      </c>
      <c r="EO52" s="0" t="n">
        <f aca="false">'[79]Labor Income Multipliers'!$H$66</f>
        <v>1.36204767227173</v>
      </c>
      <c r="EP52" s="0" t="n">
        <f aca="false">'[80]Tax on Production and Imports M'!$H$66</f>
        <v>5.13632345199585</v>
      </c>
      <c r="EQ52" s="0" t="n">
        <f aca="false">'[81]Output Multipliers'!$F$66</f>
        <v>1.12564766407013</v>
      </c>
      <c r="ER52" s="0" t="n">
        <f aca="false">'[82]Employment Multipliers'!$F$66</f>
        <v>5.14363622665405</v>
      </c>
      <c r="ES52" s="0" t="n">
        <f aca="false">'[83]Total Value Added Multipliers'!$F$66</f>
        <v>0.597573459148407</v>
      </c>
      <c r="ET52" s="0" t="n">
        <f aca="false">'[84]Labor Income Multipliers'!$F$66</f>
        <v>0.539208948612213</v>
      </c>
      <c r="EU52" s="0" t="n">
        <f aca="false">'[85]Tax on Production and Imports M'!$F$66</f>
        <v>0.0110129676759243</v>
      </c>
      <c r="EV52" s="0" t="n">
        <f aca="false">'[82]Employment Multipliers'!$H$66</f>
        <v>1.12961637973785</v>
      </c>
      <c r="EW52" s="0" t="n">
        <f aca="false">'[83]Total Value Added Multipliers'!$H$66</f>
        <v>1.15881907939911</v>
      </c>
      <c r="EX52" s="0" t="n">
        <f aca="false">'[84]Labor Income Multipliers'!$H$66</f>
        <v>1.05519700050354</v>
      </c>
      <c r="EY52" s="0" t="n">
        <f aca="false">'[85]Tax on Production and Imports M'!$H$66</f>
        <v>2.67640471458435</v>
      </c>
      <c r="EZ52" s="0" t="n">
        <f aca="false">'[86]Output Multipliers'!$F$66</f>
        <v>1.2156093120575</v>
      </c>
      <c r="FA52" s="0" t="n">
        <f aca="false">'[87]Employment Multipliers'!$F$66</f>
        <v>4.93134593963623</v>
      </c>
      <c r="FB52" s="0" t="n">
        <f aca="false">'[88]Total Value Added Multipliers'!$F$66</f>
        <v>0.733013570308685</v>
      </c>
      <c r="FC52" s="0" t="n">
        <f aca="false">'[89]Labor Income Multipliers'!$F$66</f>
        <v>0.635683059692383</v>
      </c>
      <c r="FD52" s="0" t="n">
        <f aca="false">'[90]Tax on Production and Imports M'!$F$66</f>
        <v>0.0701259225606918</v>
      </c>
      <c r="FE52" s="0" t="n">
        <f aca="false">'[87]Employment Multipliers'!$H$66</f>
        <v>1.21380603313446</v>
      </c>
      <c r="FF52" s="0" t="n">
        <f aca="false">'[88]Total Value Added Multipliers'!$H$66</f>
        <v>1.29081177711487</v>
      </c>
      <c r="FG52" s="0" t="n">
        <f aca="false">'[89]Labor Income Multipliers'!$H$66</f>
        <v>1.12769293785095</v>
      </c>
      <c r="FH52" s="0" t="n">
        <f aca="false">'[90]Tax on Production and Imports M'!$H$66</f>
        <v>19.1006927490234</v>
      </c>
      <c r="FI52" s="0" t="n">
        <f aca="false">'[91]Output Multipliers'!$F$66</f>
        <v>1.07671272754669</v>
      </c>
      <c r="FJ52" s="0" t="n">
        <f aca="false">'[92]Employment Multipliers'!$F$66</f>
        <v>6.02945232391357</v>
      </c>
      <c r="FK52" s="0" t="n">
        <f aca="false">'[93]Total Value Added Multipliers'!$F$66</f>
        <v>0.450790375471115</v>
      </c>
      <c r="FL52" s="0" t="n">
        <f aca="false">'[94]Labor Income Multipliers'!$F$66</f>
        <v>0.41760841012001</v>
      </c>
      <c r="FM52" s="0" t="n">
        <f aca="false">'[95]Tax on Production and Imports M'!$F$66</f>
        <v>0.00872301124036312</v>
      </c>
      <c r="FN52" s="0" t="n">
        <f aca="false">'[92]Employment Multipliers'!$H$66</f>
        <v>1.07461977005005</v>
      </c>
      <c r="FO52" s="0" t="n">
        <f aca="false">'[93]Total Value Added Multipliers'!$H$66</f>
        <v>1.11800217628479</v>
      </c>
      <c r="FP52" s="0" t="n">
        <f aca="false">'[94]Labor Income Multipliers'!$H$66</f>
        <v>1.05070734024048</v>
      </c>
      <c r="FQ52" s="0" t="n">
        <f aca="false">'[95]Tax on Production and Imports M'!$H$66</f>
        <v>1.72040271759033</v>
      </c>
      <c r="FR52" s="0" t="n">
        <f aca="false">'[96]Output Multipliers'!$F$66</f>
        <v>1.26385939121246</v>
      </c>
      <c r="FS52" s="0" t="n">
        <f aca="false">'[97]Employment Multipliers'!$F$66</f>
        <v>9.43222999572754</v>
      </c>
      <c r="FT52" s="0" t="n">
        <f aca="false">'[98]Total Value Added Multipliers'!$F$66</f>
        <v>0.447375655174255</v>
      </c>
      <c r="FU52" s="0" t="n">
        <f aca="false">'[99]Labor Income Multipliers'!$F$66</f>
        <v>0.376479655504227</v>
      </c>
      <c r="FV52" s="0" t="n">
        <f aca="false">'[100]Tax on Production and Imports M'!$F$66</f>
        <v>0.0181873757392168</v>
      </c>
      <c r="FW52" s="0" t="n">
        <f aca="false">'[97]Employment Multipliers'!$H$66</f>
        <v>1.44546115398407</v>
      </c>
      <c r="FX52" s="0" t="n">
        <f aca="false">'[98]Total Value Added Multipliers'!$H$66</f>
        <v>1.46236765384674</v>
      </c>
      <c r="FY52" s="0" t="n">
        <f aca="false">'[99]Labor Income Multipliers'!$H$66</f>
        <v>1.25815653800964</v>
      </c>
      <c r="FZ52" s="0" t="n">
        <f aca="false">'[100]Tax on Production and Imports M'!$H$66</f>
        <v>3.08424401283264</v>
      </c>
      <c r="GA52" s="0" t="n">
        <f aca="false">'[101]Output Multipliers'!$F$66</f>
        <v>1.31893825531006</v>
      </c>
      <c r="GB52" s="0" t="n">
        <f aca="false">'[102]Employment Multipliers'!$F$66</f>
        <v>8.98674201965332</v>
      </c>
      <c r="GC52" s="0" t="n">
        <f aca="false">'[103]Total Value Added Multipliers'!$F$66</f>
        <v>0.577335476875305</v>
      </c>
      <c r="GD52" s="0" t="n">
        <f aca="false">'[104]Labor Income Multipliers'!$F$66</f>
        <v>0.506688237190247</v>
      </c>
      <c r="GE52" s="0" t="n">
        <f aca="false">'[105]Tax on Production and Imports M'!$F$66</f>
        <v>0.0156810693442822</v>
      </c>
      <c r="GF52" s="0" t="n">
        <f aca="false">'[102]Employment Multipliers'!$H$66</f>
        <v>1.68325424194336</v>
      </c>
      <c r="GG52" s="0" t="n">
        <f aca="false">'[103]Total Value Added Multipliers'!$H$66</f>
        <v>1.33602976799011</v>
      </c>
      <c r="GH52" s="0" t="n">
        <f aca="false">'[104]Labor Income Multipliers'!$H$66</f>
        <v>1.18759548664093</v>
      </c>
      <c r="GI52" s="0" t="n">
        <f aca="false">'[105]Tax on Production and Imports M'!$H$66</f>
        <v>3.25019788742065</v>
      </c>
      <c r="GJ52" s="0" t="n">
        <f aca="false">'[106]Output Multipliers'!$F$66</f>
        <v>1.26728856563568</v>
      </c>
      <c r="GK52" s="0" t="n">
        <f aca="false">'[107]Employment Multipliers'!$F$66</f>
        <v>7.51131725311279</v>
      </c>
      <c r="GL52" s="0" t="n">
        <f aca="false">'[108]Total Value Added Multipliers'!$F$66</f>
        <v>0.610728323459625</v>
      </c>
      <c r="GM52" s="0" t="n">
        <f aca="false">'[109]Labor Income Multipliers'!$F$66</f>
        <v>0.547550976276398</v>
      </c>
      <c r="GN52" s="0" t="n">
        <f aca="false">'[110]Tax on Production and Imports M'!$F$66</f>
        <v>0.0142985470592976</v>
      </c>
      <c r="GO52" s="0" t="n">
        <f aca="false">'[107]Employment Multipliers'!$H$66</f>
        <v>1.46700584888458</v>
      </c>
      <c r="GP52" s="0" t="n">
        <f aca="false">'[108]Total Value Added Multipliers'!$H$66</f>
        <v>1.34109842777252</v>
      </c>
      <c r="GQ52" s="0" t="n">
        <f aca="false">'[109]Labor Income Multipliers'!$H$66</f>
        <v>1.21639800071716</v>
      </c>
      <c r="GR52" s="0" t="n">
        <f aca="false">'[110]Tax on Production and Imports M'!$H$66</f>
        <v>3.09025478363037</v>
      </c>
      <c r="GS52" s="0" t="n">
        <f aca="false">'[111]Output Multipliers'!$F$66</f>
        <v>1.17289161682129</v>
      </c>
      <c r="GT52" s="0" t="n">
        <f aca="false">'[112]Employment Multipliers'!$F$66</f>
        <v>5.29728317260742</v>
      </c>
      <c r="GU52" s="0" t="n">
        <f aca="false">'[113]Total Value Added Multipliers'!$F$66</f>
        <v>0.714591085910797</v>
      </c>
      <c r="GV52" s="0" t="n">
        <f aca="false">'[114]Labor Income Multipliers'!$F$66</f>
        <v>0.660362958908081</v>
      </c>
      <c r="GW52" s="0" t="n">
        <f aca="false">'[115]Tax on Production and Imports M'!$F$66</f>
        <v>0.0147113502025604</v>
      </c>
      <c r="GX52" s="0" t="n">
        <f aca="false">'[112]Employment Multipliers'!$H$66</f>
        <v>1.41872847080231</v>
      </c>
      <c r="GY52" s="0" t="n">
        <f aca="false">'[113]Total Value Added Multipliers'!$H$66</f>
        <v>1.18535006046295</v>
      </c>
      <c r="GZ52" s="0" t="n">
        <f aca="false">'[114]Labor Income Multipliers'!$H$66</f>
        <v>1.1024022102356</v>
      </c>
      <c r="HA52" s="0" t="n">
        <f aca="false">'[115]Tax on Production and Imports M'!$H$66</f>
        <v>4.35998821258545</v>
      </c>
      <c r="HB52" s="0" t="n">
        <f aca="false">'[116]Output Multipliers'!$F$66</f>
        <v>1.35713291168213</v>
      </c>
      <c r="HC52" s="0" t="n">
        <f aca="false">'[117]Employment Multipliers'!$F$66</f>
        <v>8.94356918334961</v>
      </c>
      <c r="HD52" s="0" t="n">
        <f aca="false">'[118]Total Value Added Multipliers'!$F$66</f>
        <v>0.576163947582245</v>
      </c>
      <c r="HE52" s="0" t="n">
        <f aca="false">'[119]Labor Income Multipliers'!$F$66</f>
        <v>0.487972855567932</v>
      </c>
      <c r="HF52" s="0" t="n">
        <f aca="false">'[120]Tax on Production and Imports M'!$F$66</f>
        <v>0.0171322897076607</v>
      </c>
      <c r="HG52" s="0" t="n">
        <f aca="false">'[117]Employment Multipliers'!$H$66</f>
        <v>1.50195670127869</v>
      </c>
      <c r="HH52" s="0" t="n">
        <f aca="false">'[118]Total Value Added Multipliers'!$H$66</f>
        <v>1.57147574424744</v>
      </c>
      <c r="HI52" s="0" t="n">
        <f aca="false">'[119]Labor Income Multipliers'!$H$66</f>
        <v>1.35348773002625</v>
      </c>
      <c r="HJ52" s="0" t="n">
        <f aca="false">'[120]Tax on Production and Imports M'!$H$66</f>
        <v>3.18382096290588</v>
      </c>
      <c r="HK52" s="0" t="n">
        <f aca="false">'[121]Output Multipliers'!$F$66</f>
        <v>1.4397736787796</v>
      </c>
      <c r="HL52" s="0" t="n">
        <f aca="false">'[122]Employment Multipliers'!$F$66</f>
        <v>8.32156562805176</v>
      </c>
      <c r="HM52" s="0" t="n">
        <f aca="false">'[123]Total Value Added Multipliers'!$F$66</f>
        <v>0.62211799621582</v>
      </c>
      <c r="HN52" s="0" t="n">
        <f aca="false">'[124]Labor Income Multipliers'!$F$66</f>
        <v>0.517659485340118</v>
      </c>
      <c r="HO52" s="0" t="n">
        <f aca="false">'[125]Tax on Production and Imports M'!$F$66</f>
        <v>0.0251699630171061</v>
      </c>
      <c r="HP52" s="0" t="n">
        <f aca="false">'[122]Employment Multipliers'!$H$66</f>
        <v>1.51534938812256</v>
      </c>
      <c r="HQ52" s="0" t="n">
        <f aca="false">'[123]Total Value Added Multipliers'!$H$66</f>
        <v>1.49585068225861</v>
      </c>
      <c r="HR52" s="0" t="n">
        <f aca="false">'[124]Labor Income Multipliers'!$H$66</f>
        <v>1.26177763938904</v>
      </c>
      <c r="HS52" s="0" t="n">
        <f aca="false">'[125]Tax on Production and Imports M'!$H$66</f>
        <v>5.07197427749634</v>
      </c>
      <c r="HT52" s="0" t="n">
        <f aca="false">'[126]Output Multipliers'!$F$66</f>
        <v>1.04396712779999</v>
      </c>
      <c r="HU52" s="0" t="n">
        <f aca="false">'[127]Employment Multipliers'!$F$66</f>
        <v>8.92511463165283</v>
      </c>
      <c r="HV52" s="0" t="n">
        <f aca="false">'[128]Total Value Added Multipliers'!$F$66</f>
        <v>0.114625625312328</v>
      </c>
      <c r="HW52" s="0" t="n">
        <f aca="false">'[129]Labor Income Multipliers'!$F$66</f>
        <v>0.0964138954877853</v>
      </c>
      <c r="HX52" s="0" t="n">
        <f aca="false">'[130]Tax on Production and Imports M'!$F$66</f>
        <v>0.00940931495279074</v>
      </c>
      <c r="HY52" s="0" t="n">
        <f aca="false">'[127]Employment Multipliers'!$H$66</f>
        <v>1.04231190681458</v>
      </c>
      <c r="HZ52" s="0" t="n">
        <f aca="false">'[128]Total Value Added Multipliers'!$H$66</f>
        <v>1.28477358818054</v>
      </c>
      <c r="IA52" s="0" t="n">
        <f aca="false">'[129]Labor Income Multipliers'!$H$66</f>
        <v>1.19867134094238</v>
      </c>
      <c r="IB52" s="0" t="n">
        <f aca="false">'[130]Tax on Production and Imports M'!$H$66</f>
        <v>1.21598613262177</v>
      </c>
      <c r="IC52" s="0" t="n">
        <f aca="false">'[131]Output Multipliers'!$F$66</f>
        <v>1.26513051986694</v>
      </c>
      <c r="ID52" s="0" t="n">
        <f aca="false">'[132]Employment Multipliers'!$F$66</f>
        <v>9.09488296508789</v>
      </c>
      <c r="IE52" s="0" t="n">
        <f aca="false">'[133]Total Value Added Multipliers'!$F$66</f>
        <v>0.444055080413818</v>
      </c>
      <c r="IF52" s="0" t="n">
        <f aca="false">'[134]Labor Income Multipliers'!$F$66</f>
        <v>0.359901249408722</v>
      </c>
      <c r="IG52" s="0" t="n">
        <f aca="false">'[135]Tax on Production and Imports M'!$F$66</f>
        <v>0.0211061015725136</v>
      </c>
      <c r="IH52" s="0" t="n">
        <f aca="false">'[132]Employment Multipliers'!$H$66</f>
        <v>1.37010097503662</v>
      </c>
      <c r="II52" s="0" t="n">
        <f aca="false">'[133]Total Value Added Multipliers'!$H$66</f>
        <v>1.5107079744339</v>
      </c>
      <c r="IJ52" s="0" t="n">
        <f aca="false">'[134]Labor Income Multipliers'!$H$66</f>
        <v>1.25345063209534</v>
      </c>
      <c r="IK52" s="0" t="n">
        <f aca="false">'[135]Tax on Production and Imports M'!$H$66</f>
        <v>3.51844000816345</v>
      </c>
      <c r="IL52" s="0" t="n">
        <f aca="false">'[136]Output Multipliers'!$F$66</f>
        <v>1.13934946060181</v>
      </c>
      <c r="IM52" s="0" t="n">
        <f aca="false">'[137]Employment Multipliers'!$F$66</f>
        <v>6.18314361572266</v>
      </c>
      <c r="IN52" s="0" t="n">
        <f aca="false">'[138]Total Value Added Multipliers'!$F$66</f>
        <v>0.534353017807007</v>
      </c>
      <c r="IO52" s="0" t="n">
        <f aca="false">'[139]Labor Income Multipliers'!$F$66</f>
        <v>0.474576652050018</v>
      </c>
      <c r="IP52" s="0" t="n">
        <f aca="false">'[140]Tax on Production and Imports M'!$F$66</f>
        <v>0.0121425874531269</v>
      </c>
      <c r="IQ52" s="0" t="n">
        <f aca="false">'[137]Employment Multipliers'!$H$66</f>
        <v>1.17825329303741</v>
      </c>
      <c r="IR52" s="0" t="n">
        <f aca="false">'[138]Total Value Added Multipliers'!$H$66</f>
        <v>1.20941650867462</v>
      </c>
      <c r="IS52" s="0" t="n">
        <f aca="false">'[139]Labor Income Multipliers'!$H$66</f>
        <v>1.08737254142761</v>
      </c>
      <c r="IT52" s="0" t="n">
        <f aca="false">'[140]Tax on Production and Imports M'!$H$66</f>
        <v>2.56051445007324</v>
      </c>
      <c r="IU52" s="0" t="n">
        <f aca="false">'[141]Output Multipliers'!$F$66</f>
        <v>1.23631799221039</v>
      </c>
      <c r="IV52" s="0" t="n">
        <f aca="false">'[142]Employment Multipliers'!$F$66</f>
        <v>7.52233982086182</v>
      </c>
      <c r="IW52" s="0" t="n">
        <f aca="false">'[143]Total Value Added Multipliers'!$F$66</f>
        <v>0.602370977401733</v>
      </c>
      <c r="IX52" s="0" t="n">
        <f aca="false">'[144]Labor Income Multipliers'!$F$66</f>
        <v>0.548903703689575</v>
      </c>
      <c r="IY52" s="0" t="n">
        <f aca="false">'[145]Tax on Production and Imports M'!$F$66</f>
        <v>0.0172522384673357</v>
      </c>
      <c r="IZ52" s="0" t="n">
        <f aca="false">'[142]Employment Multipliers'!$H$66</f>
        <v>1.56602466106415</v>
      </c>
      <c r="JA52" s="0" t="n">
        <f aca="false">'[143]Total Value Added Multipliers'!$H$66</f>
        <v>1.23163974285126</v>
      </c>
      <c r="JB52" s="0" t="n">
        <f aca="false">'[144]Labor Income Multipliers'!$H$66</f>
        <v>1.13374102115631</v>
      </c>
      <c r="JC52" s="0" t="n">
        <f aca="false">'[145]Tax on Production and Imports M'!$H$66</f>
        <v>3.97445631027222</v>
      </c>
    </row>
    <row r="53" customFormat="false" ht="12.75" hidden="false" customHeight="false" outlineLevel="0" collapsed="false">
      <c r="A53" s="87" t="s">
        <v>608</v>
      </c>
      <c r="C53" s="0" t="n">
        <f aca="false">'[1]Output Multipliers'!$F$397</f>
        <v>1.26333892345428</v>
      </c>
      <c r="D53" s="0" t="n">
        <f aca="false">'[2]Employment Multipliers'!$F$397</f>
        <v>7.06208181381226</v>
      </c>
      <c r="E53" s="0" t="n">
        <f aca="false">'[3]Total Value Added Multipliers'!$F$397</f>
        <v>0.840605080127716</v>
      </c>
      <c r="F53" s="0" t="n">
        <f aca="false">'[4]Labor Income Multipliers'!$F$397</f>
        <v>0.359604179859161</v>
      </c>
      <c r="G53" s="0" t="n">
        <f aca="false">'[5]Tax on Production and Imports M'!$F$397</f>
        <v>0.298786163330078</v>
      </c>
      <c r="H53" s="0" t="n">
        <f aca="false">'[2]Employment Multipliers'!$H$397</f>
        <v>1.48873245716095</v>
      </c>
      <c r="I53" s="0" t="n">
        <f aca="false">'[3]Total Value Added Multipliers'!$H$397</f>
        <v>1.34308958053589</v>
      </c>
      <c r="J53" s="0" t="n">
        <f aca="false">'[4]Labor Income Multipliers'!$H$397</f>
        <v>1.8186936378479</v>
      </c>
      <c r="K53" s="0" t="n">
        <f aca="false">'[5]Tax on Production and Imports M'!$H$397</f>
        <v>1.01972353458405</v>
      </c>
      <c r="L53" s="0" t="n">
        <f aca="false">'[6]Output Multipliers'!$F$397</f>
        <v>1.29717993736267</v>
      </c>
      <c r="M53" s="0" t="n">
        <f aca="false">'[7]Employment Multipliers'!$F$397</f>
        <v>6.3262186050415</v>
      </c>
      <c r="N53" s="0" t="n">
        <f aca="false">'[8]Total Value Added Multipliers'!$F$397</f>
        <v>0.919329941272736</v>
      </c>
      <c r="O53" s="0" t="n">
        <f aca="false">'[9]Labor Income Multipliers'!$F$397</f>
        <v>0.493838012218475</v>
      </c>
      <c r="P53" s="0" t="n">
        <f aca="false">'[10]Tax on Production and Imports M'!$F$397</f>
        <v>0.25365886092186</v>
      </c>
      <c r="Q53" s="0" t="n">
        <f aca="false">'[7]Employment Multipliers'!$H$397</f>
        <v>1.59193527698517</v>
      </c>
      <c r="R53" s="0" t="n">
        <f aca="false">'[8]Total Value Added Multipliers'!$H$397</f>
        <v>1.33899033069611</v>
      </c>
      <c r="S53" s="0" t="n">
        <f aca="false">'[9]Labor Income Multipliers'!$H$397</f>
        <v>1.50600051879883</v>
      </c>
      <c r="T53" s="0" t="n">
        <f aca="false">'[10]Tax on Production and Imports M'!$H$397</f>
        <v>1.03340184688568</v>
      </c>
      <c r="U53" s="0" t="n">
        <f aca="false">'[11]Output Multipliers'!$F$397</f>
        <v>1.78632938861847</v>
      </c>
      <c r="V53" s="0" t="n">
        <f aca="false">'[12]Employment Multipliers'!$F$397</f>
        <v>9.30100250244141</v>
      </c>
      <c r="W53" s="0" t="n">
        <f aca="false">'[13]Total Value Added Multipliers'!$F$397</f>
        <v>1.21384465694428</v>
      </c>
      <c r="X53" s="0" t="n">
        <f aca="false">'[14]Labor Income Multipliers'!$F$397</f>
        <v>0.667066335678101</v>
      </c>
      <c r="Y53" s="0" t="n">
        <f aca="false">'[15]Tax on Production and Imports M'!$F$397</f>
        <v>0.277057975530624</v>
      </c>
      <c r="Z53" s="0" t="n">
        <f aca="false">'[12]Employment Multipliers'!$H$397</f>
        <v>2.33700942993164</v>
      </c>
      <c r="AA53" s="0" t="n">
        <f aca="false">'[13]Total Value Added Multipliers'!$H$397</f>
        <v>1.76915681362152</v>
      </c>
      <c r="AB53" s="0" t="n">
        <f aca="false">'[14]Labor Income Multipliers'!$H$397</f>
        <v>2.04054307937622</v>
      </c>
      <c r="AC53" s="0" t="n">
        <f aca="false">'[15]Tax on Production and Imports M'!$H$397</f>
        <v>1.12704014778137</v>
      </c>
      <c r="AD53" s="0" t="n">
        <f aca="false">'[16]Output Multipliers'!$F$397</f>
        <v>1.25145411491394</v>
      </c>
      <c r="AE53" s="0" t="n">
        <f aca="false">'[17]Employment Multipliers'!$F$397</f>
        <v>7.40433216094971</v>
      </c>
      <c r="AF53" s="0" t="n">
        <f aca="false">'[18]Total Value Added Multipliers'!$F$397</f>
        <v>0.806808233261108</v>
      </c>
      <c r="AG53" s="0" t="n">
        <f aca="false">'[19]Labor Income Multipliers'!$F$397</f>
        <v>0.321620255708694</v>
      </c>
      <c r="AH53" s="0" t="n">
        <f aca="false">'[20]Tax on Production and Imports M'!$F$397</f>
        <v>0.312132358551025</v>
      </c>
      <c r="AI53" s="0" t="n">
        <f aca="false">'[17]Employment Multipliers'!$H$397</f>
        <v>1.48743939399719</v>
      </c>
      <c r="AJ53" s="0" t="n">
        <f aca="false">'[18]Total Value Added Multipliers'!$H$397</f>
        <v>1.32829403877258</v>
      </c>
      <c r="AK53" s="0" t="n">
        <f aca="false">'[19]Labor Income Multipliers'!$H$397</f>
        <v>2.03409385681152</v>
      </c>
      <c r="AL53" s="0" t="n">
        <f aca="false">'[20]Tax on Production and Imports M'!$H$397</f>
        <v>1.01514995098114</v>
      </c>
      <c r="AM53" s="0" t="n">
        <f aca="false">'[21]Output Multipliers'!$F$397</f>
        <v>1.30097532272339</v>
      </c>
      <c r="AN53" s="0" t="n">
        <f aca="false">'[22]Employment Multipliers'!$F$397</f>
        <v>8.20550918579102</v>
      </c>
      <c r="AO53" s="0" t="n">
        <f aca="false">'[23]Total Value Added Multipliers'!$F$397</f>
        <v>0.810060024261475</v>
      </c>
      <c r="AP53" s="0" t="n">
        <f aca="false">'[24]Labor Income Multipliers'!$F$397</f>
        <v>0.309998691082001</v>
      </c>
      <c r="AQ53" s="0" t="n">
        <f aca="false">'[25]Tax on Production and Imports M'!$F$397</f>
        <v>0.323501974344254</v>
      </c>
      <c r="AR53" s="0" t="n">
        <f aca="false">'[22]Employment Multipliers'!$H$397</f>
        <v>1.59575164318085</v>
      </c>
      <c r="AS53" s="0" t="n">
        <f aca="false">'[23]Total Value Added Multipliers'!$H$397</f>
        <v>1.36269962787628</v>
      </c>
      <c r="AT53" s="0" t="n">
        <f aca="false">'[24]Labor Income Multipliers'!$H$397</f>
        <v>2.37827444076538</v>
      </c>
      <c r="AU53" s="0" t="n">
        <f aca="false">'[25]Tax on Production and Imports M'!$H$397</f>
        <v>1.01853227615356</v>
      </c>
      <c r="AV53" s="0" t="n">
        <f aca="false">'[26]Output Multipliers'!$F$397</f>
        <v>1.24005532264709</v>
      </c>
      <c r="AW53" s="0" t="n">
        <f aca="false">'[27]Employment Multipliers'!$F$397</f>
        <v>6.59834575653076</v>
      </c>
      <c r="AX53" s="0" t="n">
        <f aca="false">'[28]Total Value Added Multipliers'!$F$397</f>
        <v>0.844332873821259</v>
      </c>
      <c r="AY53" s="0" t="n">
        <f aca="false">'[29]Labor Income Multipliers'!$F$397</f>
        <v>0.400080621242523</v>
      </c>
      <c r="AZ53" s="0" t="n">
        <f aca="false">'[30]Tax on Production and Imports M'!$F$397</f>
        <v>0.273248046636581</v>
      </c>
      <c r="BA53" s="0" t="n">
        <f aca="false">'[27]Employment Multipliers'!$H$397</f>
        <v>1.51001143455505</v>
      </c>
      <c r="BB53" s="0" t="n">
        <f aca="false">'[28]Total Value Added Multipliers'!$H$397</f>
        <v>1.28833544254303</v>
      </c>
      <c r="BC53" s="0" t="n">
        <f aca="false">'[29]Labor Income Multipliers'!$H$397</f>
        <v>1.53304302692413</v>
      </c>
      <c r="BD53" s="0" t="n">
        <f aca="false">'[30]Tax on Production and Imports M'!$H$397</f>
        <v>1.01237237453461</v>
      </c>
      <c r="BE53" s="0" t="n">
        <f aca="false">'[31]Output Multipliers'!$F$397</f>
        <v>1.23994410037994</v>
      </c>
      <c r="BF53" s="0" t="n">
        <f aca="false">'[32]Employment Multipliers'!$F$397</f>
        <v>7.22396659851074</v>
      </c>
      <c r="BG53" s="0" t="n">
        <f aca="false">'[33]Total Value Added Multipliers'!$F$397</f>
        <v>0.815115869045258</v>
      </c>
      <c r="BH53" s="0" t="n">
        <f aca="false">'[34]Labor Income Multipliers'!$F$397</f>
        <v>0.335798323154449</v>
      </c>
      <c r="BI53" s="0" t="n">
        <f aca="false">'[35]Tax on Production and Imports M'!$F$397</f>
        <v>0.301740735769272</v>
      </c>
      <c r="BJ53" s="0" t="n">
        <f aca="false">'[32]Employment Multipliers'!$H$397</f>
        <v>1.50270199775696</v>
      </c>
      <c r="BK53" s="0" t="n">
        <f aca="false">'[33]Total Value Added Multipliers'!$H$397</f>
        <v>1.31289100646973</v>
      </c>
      <c r="BL53" s="0" t="n">
        <f aca="false">'[34]Labor Income Multipliers'!$H$397</f>
        <v>1.79604780673981</v>
      </c>
      <c r="BM53" s="0" t="n">
        <f aca="false">'[35]Tax on Production and Imports M'!$H$397</f>
        <v>1.01617646217346</v>
      </c>
      <c r="BN53" s="0" t="n">
        <f aca="false">'[36]Output Multipliers'!$F$397</f>
        <v>1.70129251480103</v>
      </c>
      <c r="BO53" s="0" t="n">
        <f aca="false">'[37]Employment Multipliers'!$F$397</f>
        <v>9.26568031311035</v>
      </c>
      <c r="BP53" s="0" t="n">
        <f aca="false">'[38]Total Value Added Multipliers'!$F$397</f>
        <v>1.13746500015259</v>
      </c>
      <c r="BQ53" s="0" t="n">
        <f aca="false">'[39]Labor Income Multipliers'!$F$397</f>
        <v>0.603230655193329</v>
      </c>
      <c r="BR53" s="0" t="n">
        <f aca="false">'[40]Tax on Production and Imports M'!$F$397</f>
        <v>0.277201414108276</v>
      </c>
      <c r="BS53" s="0" t="n">
        <f aca="false">'[37]Employment Multipliers'!$H$397</f>
        <v>2.22633457183838</v>
      </c>
      <c r="BT53" s="0" t="n">
        <f aca="false">'[38]Total Value Added Multipliers'!$H$397</f>
        <v>1.69325542449951</v>
      </c>
      <c r="BU53" s="0" t="n">
        <f aca="false">'[39]Labor Income Multipliers'!$H$397</f>
        <v>2.03705477714539</v>
      </c>
      <c r="BV53" s="0" t="n">
        <f aca="false">'[40]Tax on Production and Imports M'!$H$397</f>
        <v>1.07831740379334</v>
      </c>
      <c r="BW53" s="0" t="n">
        <f aca="false">'[41]Output Multipliers'!$F$397</f>
        <v>1.51466917991638</v>
      </c>
      <c r="BX53" s="0" t="n">
        <f aca="false">'[42]Employment Multipliers'!$F$397</f>
        <v>10.132924079895</v>
      </c>
      <c r="BY53" s="0" t="n">
        <f aca="false">'[43]Total Value Added Multipliers'!$F$397</f>
        <v>0.882118880748749</v>
      </c>
      <c r="BZ53" s="0" t="n">
        <f aca="false">'[44]Labor Income Multipliers'!$F$397</f>
        <v>0.29329514503479</v>
      </c>
      <c r="CA53" s="0" t="n">
        <f aca="false">'[45]Tax on Production and Imports M'!$F$397</f>
        <v>0.363442718982697</v>
      </c>
      <c r="CB53" s="0" t="n">
        <f aca="false">'[42]Employment Multipliers'!$H$397</f>
        <v>1.78622722625732</v>
      </c>
      <c r="CC53" s="0" t="n">
        <f aca="false">'[43]Total Value Added Multipliers'!$H$397</f>
        <v>1.59631741046906</v>
      </c>
      <c r="CD53" s="0" t="n">
        <f aca="false">'[44]Labor Income Multipliers'!$H$397</f>
        <v>7.22584772109985</v>
      </c>
      <c r="CE53" s="0" t="n">
        <f aca="false">'[45]Tax on Production and Imports M'!$H$397</f>
        <v>1.03723204135895</v>
      </c>
      <c r="CF53" s="0" t="n">
        <f aca="false">'[46]Output Multipliers'!$F$397</f>
        <v>1.29667663574219</v>
      </c>
      <c r="CG53" s="0" t="n">
        <f aca="false">'[47]Employment Multipliers'!$F$397</f>
        <v>8.45769309997559</v>
      </c>
      <c r="CH53" s="0" t="n">
        <f aca="false">'[48]Total Value Added Multipliers'!$F$397</f>
        <v>0.800328671932221</v>
      </c>
      <c r="CI53" s="0" t="n">
        <f aca="false">'[49]Labor Income Multipliers'!$F$397</f>
        <v>0.267422378063202</v>
      </c>
      <c r="CJ53" s="0" t="n">
        <f aca="false">'[50]Tax on Production and Imports M'!$F$397</f>
        <v>0.337147027254105</v>
      </c>
      <c r="CK53" s="0" t="n">
        <f aca="false">'[47]Employment Multipliers'!$H$397</f>
        <v>1.60693860054016</v>
      </c>
      <c r="CL53" s="0" t="n">
        <f aca="false">'[48]Total Value Added Multipliers'!$H$397</f>
        <v>1.36832070350647</v>
      </c>
      <c r="CM53" s="0" t="n">
        <f aca="false">'[49]Labor Income Multipliers'!$H$397</f>
        <v>2.43423867225647</v>
      </c>
      <c r="CN53" s="0" t="n">
        <f aca="false">'[50]Tax on Production and Imports M'!$H$397</f>
        <v>1.03706204891205</v>
      </c>
      <c r="CO53" s="0" t="n">
        <f aca="false">'[51]Output Multipliers'!$F$397</f>
        <v>1.51045167446136</v>
      </c>
      <c r="CP53" s="0" t="n">
        <f aca="false">'[52]Employment Multipliers'!$F$397</f>
        <v>8.32311725616455</v>
      </c>
      <c r="CQ53" s="0" t="n">
        <f aca="false">'[53]Total Value Added Multipliers'!$F$397</f>
        <v>1.02901232242584</v>
      </c>
      <c r="CR53" s="0" t="n">
        <f aca="false">'[54]Labor Income Multipliers'!$F$397</f>
        <v>0.515630722045898</v>
      </c>
      <c r="CS53" s="0" t="n">
        <f aca="false">'[55]Tax on Production and Imports M'!$F$397</f>
        <v>0.285585105419159</v>
      </c>
      <c r="CT53" s="0" t="n">
        <f aca="false">'[52]Employment Multipliers'!$H$397</f>
        <v>1.88950228691101</v>
      </c>
      <c r="CU53" s="0" t="n">
        <f aca="false">'[53]Total Value Added Multipliers'!$H$397</f>
        <v>1.57680881023407</v>
      </c>
      <c r="CV53" s="0" t="n">
        <f aca="false">'[54]Labor Income Multipliers'!$H$397</f>
        <v>2.02192616462708</v>
      </c>
      <c r="CW53" s="0" t="n">
        <f aca="false">'[55]Tax on Production and Imports M'!$H$397</f>
        <v>1.04962694644928</v>
      </c>
      <c r="CX53" s="0" t="n">
        <f aca="false">'[56]Output Multipliers'!$F$397</f>
        <v>1.58591485023499</v>
      </c>
      <c r="CY53" s="0" t="n">
        <f aca="false">'[57]Employment Multipliers'!$F$397</f>
        <v>8.85412502288818</v>
      </c>
      <c r="CZ53" s="0" t="n">
        <f aca="false">'[58]Total Value Added Multipliers'!$F$397</f>
        <v>1.02839291095734</v>
      </c>
      <c r="DA53" s="0" t="n">
        <f aca="false">'[59]Labor Income Multipliers'!$F$397</f>
        <v>0.491157084703445</v>
      </c>
      <c r="DB53" s="0" t="n">
        <f aca="false">'[60]Tax on Production and Imports M'!$F$397</f>
        <v>0.283834010362625</v>
      </c>
      <c r="DC53" s="0" t="n">
        <f aca="false">'[57]Employment Multipliers'!$H$397</f>
        <v>2.04785251617432</v>
      </c>
      <c r="DD53" s="0" t="n">
        <f aca="false">'[58]Total Value Added Multipliers'!$H$397</f>
        <v>1.56052470207214</v>
      </c>
      <c r="DE53" s="0" t="n">
        <f aca="false">'[59]Labor Income Multipliers'!$H$397</f>
        <v>1.82741641998291</v>
      </c>
      <c r="DF53" s="0" t="n">
        <f aca="false">'[60]Tax on Production and Imports M'!$H$397</f>
        <v>1.06280970573425</v>
      </c>
      <c r="DG53" s="0" t="n">
        <f aca="false">'[61]Output Multipliers'!$F$397</f>
        <v>1.55654919147491</v>
      </c>
      <c r="DH53" s="0" t="n">
        <f aca="false">'[62]Employment Multipliers'!$F$397</f>
        <v>8.70830249786377</v>
      </c>
      <c r="DI53" s="0" t="n">
        <f aca="false">'[63]Total Value Added Multipliers'!$F$397</f>
        <v>1.03216660022736</v>
      </c>
      <c r="DJ53" s="0" t="n">
        <f aca="false">'[64]Labor Income Multipliers'!$F$397</f>
        <v>0.499515056610107</v>
      </c>
      <c r="DK53" s="0" t="n">
        <f aca="false">'[65]Tax on Production and Imports M'!$F$397</f>
        <v>0.290624111890793</v>
      </c>
      <c r="DL53" s="0" t="n">
        <f aca="false">'[62]Employment Multipliers'!$H$397</f>
        <v>1.96021699905396</v>
      </c>
      <c r="DM53" s="0" t="n">
        <f aca="false">'[63]Total Value Added Multipliers'!$H$397</f>
        <v>1.58886122703552</v>
      </c>
      <c r="DN53" s="0" t="n">
        <f aca="false">'[64]Labor Income Multipliers'!$H$397</f>
        <v>2.00881552696228</v>
      </c>
      <c r="DO53" s="0" t="n">
        <f aca="false">'[65]Tax on Production and Imports M'!$H$397</f>
        <v>1.05910813808441</v>
      </c>
      <c r="DP53" s="0" t="n">
        <f aca="false">'[66]Output Multipliers'!$F$397</f>
        <v>1.49412083625793</v>
      </c>
      <c r="DQ53" s="0" t="n">
        <f aca="false">'[67]Employment Multipliers'!$F$397</f>
        <v>8.54646492004395</v>
      </c>
      <c r="DR53" s="0" t="n">
        <f aca="false">'[68]Total Value Added Multipliers'!$F$397</f>
        <v>1.00703811645508</v>
      </c>
      <c r="DS53" s="0" t="n">
        <f aca="false">'[69]Labor Income Multipliers'!$F$397</f>
        <v>0.507918059825897</v>
      </c>
      <c r="DT53" s="0" t="n">
        <f aca="false">'[70]Tax on Production and Imports M'!$F$397</f>
        <v>0.279264450073242</v>
      </c>
      <c r="DU53" s="0" t="n">
        <f aca="false">'[67]Employment Multipliers'!$H$397</f>
        <v>1.98903429508209</v>
      </c>
      <c r="DV53" s="0" t="n">
        <f aca="false">'[68]Total Value Added Multipliers'!$H$397</f>
        <v>1.52323031425476</v>
      </c>
      <c r="DW53" s="0" t="n">
        <f aca="false">'[69]Labor Income Multipliers'!$H$397</f>
        <v>1.85841023921967</v>
      </c>
      <c r="DX53" s="0" t="n">
        <f aca="false">'[70]Tax on Production and Imports M'!$H$397</f>
        <v>1.05222725868225</v>
      </c>
      <c r="DY53" s="0" t="n">
        <f aca="false">'[71]Output Multipliers'!$F$397</f>
        <v>1.26135563850403</v>
      </c>
      <c r="DZ53" s="0" t="n">
        <f aca="false">'[72]Employment Multipliers'!$F$397</f>
        <v>8.07457542419434</v>
      </c>
      <c r="EA53" s="0" t="n">
        <f aca="false">'[73]Total Value Added Multipliers'!$F$397</f>
        <v>0.811431646347046</v>
      </c>
      <c r="EB53" s="0" t="n">
        <f aca="false">'[74]Labor Income Multipliers'!$F$397</f>
        <v>0.331008195877075</v>
      </c>
      <c r="EC53" s="0" t="n">
        <f aca="false">'[75]Tax on Production and Imports M'!$F$397</f>
        <v>0.311273515224457</v>
      </c>
      <c r="ED53" s="0" t="n">
        <f aca="false">'[72]Employment Multipliers'!$H$397</f>
        <v>1.63245010375977</v>
      </c>
      <c r="EE53" s="0" t="n">
        <f aca="false">'[73]Total Value Added Multipliers'!$H$397</f>
        <v>1.33044445514679</v>
      </c>
      <c r="EF53" s="0" t="n">
        <f aca="false">'[74]Labor Income Multipliers'!$H$397</f>
        <v>2.02499341964722</v>
      </c>
      <c r="EG53" s="0" t="n">
        <f aca="false">'[75]Tax on Production and Imports M'!$H$397</f>
        <v>1.01882696151733</v>
      </c>
      <c r="EH53" s="0" t="n">
        <f aca="false">'[76]Output Multipliers'!$F$397</f>
        <v>1.56572282314301</v>
      </c>
      <c r="EI53" s="0" t="n">
        <f aca="false">'[77]Employment Multipliers'!$F$397</f>
        <v>10.611065864563</v>
      </c>
      <c r="EJ53" s="0" t="n">
        <f aca="false">'[78]Total Value Added Multipliers'!$F$397</f>
        <v>0.955207288265228</v>
      </c>
      <c r="EK53" s="0" t="n">
        <f aca="false">'[79]Labor Income Multipliers'!$F$397</f>
        <v>0.304067254066467</v>
      </c>
      <c r="EL53" s="0" t="n">
        <f aca="false">'[80]Tax on Production and Imports M'!$F$397</f>
        <v>0.366095840930939</v>
      </c>
      <c r="EM53" s="0" t="n">
        <f aca="false">'[77]Employment Multipliers'!$H$397</f>
        <v>1.88209474086761</v>
      </c>
      <c r="EN53" s="0" t="n">
        <f aca="false">'[78]Total Value Added Multipliers'!$H$397</f>
        <v>1.72001206874847</v>
      </c>
      <c r="EO53" s="0" t="n">
        <f aca="false">'[79]Labor Income Multipliers'!$H$397</f>
        <v>6.54002618789673</v>
      </c>
      <c r="EP53" s="0" t="n">
        <f aca="false">'[80]Tax on Production and Imports M'!$H$397</f>
        <v>1.05127263069153</v>
      </c>
      <c r="EQ53" s="0" t="n">
        <f aca="false">'[81]Output Multipliers'!$F$397</f>
        <v>1.29700970649719</v>
      </c>
      <c r="ER53" s="0" t="n">
        <f aca="false">'[82]Employment Multipliers'!$F$397</f>
        <v>7.57744121551514</v>
      </c>
      <c r="ES53" s="0" t="n">
        <f aca="false">'[83]Total Value Added Multipliers'!$F$397</f>
        <v>0.839317321777344</v>
      </c>
      <c r="ET53" s="0" t="n">
        <f aca="false">'[84]Labor Income Multipliers'!$F$397</f>
        <v>0.361896097660065</v>
      </c>
      <c r="EU53" s="0" t="n">
        <f aca="false">'[85]Tax on Production and Imports M'!$F$397</f>
        <v>0.304577171802521</v>
      </c>
      <c r="EV53" s="0" t="n">
        <f aca="false">'[82]Employment Multipliers'!$H$397</f>
        <v>1.56689274311066</v>
      </c>
      <c r="EW53" s="0" t="n">
        <f aca="false">'[83]Total Value Added Multipliers'!$H$397</f>
        <v>1.35680961608887</v>
      </c>
      <c r="EX53" s="0" t="n">
        <f aca="false">'[84]Labor Income Multipliers'!$H$397</f>
        <v>1.98712933063507</v>
      </c>
      <c r="EY53" s="0" t="n">
        <f aca="false">'[85]Tax on Production and Imports M'!$H$397</f>
        <v>1.01965236663818</v>
      </c>
      <c r="EZ53" s="0" t="n">
        <f aca="false">'[86]Output Multipliers'!$F$397</f>
        <v>1.19599640369415</v>
      </c>
      <c r="FA53" s="0" t="n">
        <f aca="false">'[87]Employment Multipliers'!$F$397</f>
        <v>4.87096405029297</v>
      </c>
      <c r="FB53" s="0" t="n">
        <f aca="false">'[88]Total Value Added Multipliers'!$F$397</f>
        <v>0.839706957340241</v>
      </c>
      <c r="FC53" s="0" t="n">
        <f aca="false">'[89]Labor Income Multipliers'!$F$397</f>
        <v>0.451994180679321</v>
      </c>
      <c r="FD53" s="0" t="n">
        <f aca="false">'[90]Tax on Production and Imports M'!$F$397</f>
        <v>0.246805623173714</v>
      </c>
      <c r="FE53" s="0" t="n">
        <f aca="false">'[87]Employment Multipliers'!$H$397</f>
        <v>1.29025542736053</v>
      </c>
      <c r="FF53" s="0" t="n">
        <f aca="false">'[88]Total Value Added Multipliers'!$H$397</f>
        <v>1.19572508335114</v>
      </c>
      <c r="FG53" s="0" t="n">
        <f aca="false">'[89]Labor Income Multipliers'!$H$397</f>
        <v>1.25025141239166</v>
      </c>
      <c r="FH53" s="0" t="n">
        <f aca="false">'[90]Tax on Production and Imports M'!$H$397</f>
        <v>1.05840981006622</v>
      </c>
      <c r="FI53" s="0" t="n">
        <f aca="false">'[91]Output Multipliers'!$F$397</f>
        <v>1.23622953891754</v>
      </c>
      <c r="FJ53" s="0" t="n">
        <f aca="false">'[92]Employment Multipliers'!$F$397</f>
        <v>7.60200595855713</v>
      </c>
      <c r="FK53" s="0" t="n">
        <f aca="false">'[93]Total Value Added Multipliers'!$F$397</f>
        <v>0.770503997802734</v>
      </c>
      <c r="FL53" s="0" t="n">
        <f aca="false">'[94]Labor Income Multipliers'!$F$397</f>
        <v>0.251397401094437</v>
      </c>
      <c r="FM53" s="0" t="n">
        <f aca="false">'[95]Tax on Production and Imports M'!$F$397</f>
        <v>0.337852597236633</v>
      </c>
      <c r="FN53" s="0" t="n">
        <f aca="false">'[92]Employment Multipliers'!$H$397</f>
        <v>1.40359687805176</v>
      </c>
      <c r="FO53" s="0" t="n">
        <f aca="false">'[93]Total Value Added Multipliers'!$H$397</f>
        <v>1.34505248069763</v>
      </c>
      <c r="FP53" s="0" t="n">
        <f aca="false">'[94]Labor Income Multipliers'!$H$397</f>
        <v>2.99257206916809</v>
      </c>
      <c r="FQ53" s="0" t="n">
        <f aca="false">'[95]Tax on Production and Imports M'!$H$397</f>
        <v>1.00990259647369</v>
      </c>
      <c r="FR53" s="0" t="n">
        <f aca="false">'[96]Output Multipliers'!$F$397</f>
        <v>1.39793944358826</v>
      </c>
      <c r="FS53" s="0" t="n">
        <f aca="false">'[97]Employment Multipliers'!$F$397</f>
        <v>8.17221546173096</v>
      </c>
      <c r="FT53" s="0" t="n">
        <f aca="false">'[98]Total Value Added Multipliers'!$F$397</f>
        <v>0.908285617828369</v>
      </c>
      <c r="FU53" s="0" t="n">
        <f aca="false">'[99]Labor Income Multipliers'!$F$397</f>
        <v>0.406775891780853</v>
      </c>
      <c r="FV53" s="0" t="n">
        <f aca="false">'[100]Tax on Production and Imports M'!$F$397</f>
        <v>0.295235157012939</v>
      </c>
      <c r="FW53" s="0" t="n">
        <f aca="false">'[97]Employment Multipliers'!$H$397</f>
        <v>1.77829420566559</v>
      </c>
      <c r="FX53" s="0" t="n">
        <f aca="false">'[98]Total Value Added Multipliers'!$H$397</f>
        <v>1.42463088035584</v>
      </c>
      <c r="FY53" s="0" t="n">
        <f aca="false">'[99]Labor Income Multipliers'!$H$397</f>
        <v>1.82588636875153</v>
      </c>
      <c r="FZ53" s="0" t="n">
        <f aca="false">'[100]Tax on Production and Imports M'!$H$397</f>
        <v>1.04008769989014</v>
      </c>
      <c r="GA53" s="0" t="n">
        <f aca="false">'[101]Output Multipliers'!$F$397</f>
        <v>1.43453919887543</v>
      </c>
      <c r="GB53" s="0" t="n">
        <f aca="false">'[102]Employment Multipliers'!$F$397</f>
        <v>8.12010383605957</v>
      </c>
      <c r="GC53" s="0" t="n">
        <f aca="false">'[103]Total Value Added Multipliers'!$F$397</f>
        <v>0.949652194976807</v>
      </c>
      <c r="GD53" s="0" t="n">
        <f aca="false">'[104]Labor Income Multipliers'!$F$397</f>
        <v>0.457989603281021</v>
      </c>
      <c r="GE53" s="0" t="n">
        <f aca="false">'[105]Tax on Production and Imports M'!$F$397</f>
        <v>0.279031425714493</v>
      </c>
      <c r="GF53" s="0" t="n">
        <f aca="false">'[102]Employment Multipliers'!$H$397</f>
        <v>1.86838901042938</v>
      </c>
      <c r="GG53" s="0" t="n">
        <f aca="false">'[103]Total Value Added Multipliers'!$H$397</f>
        <v>1.44491934776306</v>
      </c>
      <c r="GH53" s="0" t="n">
        <f aca="false">'[104]Labor Income Multipliers'!$H$397</f>
        <v>1.72840857505798</v>
      </c>
      <c r="GI53" s="0" t="n">
        <f aca="false">'[105]Tax on Production and Imports M'!$H$397</f>
        <v>1.03943395614624</v>
      </c>
      <c r="GJ53" s="0" t="n">
        <f aca="false">'[106]Output Multipliers'!$F$397</f>
        <v>1.4801584482193</v>
      </c>
      <c r="GK53" s="0" t="n">
        <f aca="false">'[107]Employment Multipliers'!$F$397</f>
        <v>8.61382293701172</v>
      </c>
      <c r="GL53" s="0" t="n">
        <f aca="false">'[108]Total Value Added Multipliers'!$F$397</f>
        <v>0.959508180618286</v>
      </c>
      <c r="GM53" s="0" t="n">
        <f aca="false">'[109]Labor Income Multipliers'!$F$397</f>
        <v>0.436990141868591</v>
      </c>
      <c r="GN53" s="0" t="n">
        <f aca="false">'[110]Tax on Production and Imports M'!$F$397</f>
        <v>0.302637726068497</v>
      </c>
      <c r="GO53" s="0" t="n">
        <f aca="false">'[107]Employment Multipliers'!$H$397</f>
        <v>1.81809508800507</v>
      </c>
      <c r="GP53" s="0" t="n">
        <f aca="false">'[108]Total Value Added Multipliers'!$H$397</f>
        <v>1.53193759918213</v>
      </c>
      <c r="GQ53" s="0" t="n">
        <f aca="false">'[109]Labor Income Multipliers'!$H$397</f>
        <v>2.19905066490173</v>
      </c>
      <c r="GR53" s="0" t="n">
        <f aca="false">'[110]Tax on Production and Imports M'!$H$397</f>
        <v>1.03414583206177</v>
      </c>
      <c r="GS53" s="0" t="n">
        <f aca="false">'[111]Output Multipliers'!$F$397</f>
        <v>1.30927634239197</v>
      </c>
      <c r="GT53" s="0" t="n">
        <f aca="false">'[112]Employment Multipliers'!$F$397</f>
        <v>8.22376441955566</v>
      </c>
      <c r="GU53" s="0" t="n">
        <f aca="false">'[113]Total Value Added Multipliers'!$F$397</f>
        <v>0.795383214950562</v>
      </c>
      <c r="GV53" s="0" t="n">
        <f aca="false">'[114]Labor Income Multipliers'!$F$397</f>
        <v>0.242969900369644</v>
      </c>
      <c r="GW53" s="0" t="n">
        <f aca="false">'[115]Tax on Production and Imports M'!$F$397</f>
        <v>0.354451507329941</v>
      </c>
      <c r="GX53" s="0" t="n">
        <f aca="false">'[112]Employment Multipliers'!$H$397</f>
        <v>1.48007583618164</v>
      </c>
      <c r="GY53" s="0" t="n">
        <f aca="false">'[113]Total Value Added Multipliers'!$H$397</f>
        <v>1.41581702232361</v>
      </c>
      <c r="GZ53" s="0" t="n">
        <f aca="false">'[114]Labor Income Multipliers'!$H$397</f>
        <v>4.0298867225647</v>
      </c>
      <c r="HA53" s="0" t="n">
        <f aca="false">'[115]Tax on Production and Imports M'!$H$397</f>
        <v>1.03278088569641</v>
      </c>
      <c r="HB53" s="0" t="n">
        <f aca="false">'[116]Output Multipliers'!$F$397</f>
        <v>1.41987538337708</v>
      </c>
      <c r="HC53" s="0" t="n">
        <f aca="false">'[117]Employment Multipliers'!$F$397</f>
        <v>8.12900161743164</v>
      </c>
      <c r="HD53" s="0" t="n">
        <f aca="false">'[118]Total Value Added Multipliers'!$F$397</f>
        <v>0.924920737743378</v>
      </c>
      <c r="HE53" s="0" t="n">
        <f aca="false">'[119]Labor Income Multipliers'!$F$397</f>
        <v>0.399154514074326</v>
      </c>
      <c r="HF53" s="0" t="n">
        <f aca="false">'[120]Tax on Production and Imports M'!$F$397</f>
        <v>0.298126697540283</v>
      </c>
      <c r="HG53" s="0" t="n">
        <f aca="false">'[117]Employment Multipliers'!$H$397</f>
        <v>1.74279975891113</v>
      </c>
      <c r="HH53" s="0" t="n">
        <f aca="false">'[118]Total Value Added Multipliers'!$H$397</f>
        <v>1.46317529678345</v>
      </c>
      <c r="HI53" s="0" t="n">
        <f aca="false">'[119]Labor Income Multipliers'!$H$397</f>
        <v>1.89040911197662</v>
      </c>
      <c r="HJ53" s="0" t="n">
        <f aca="false">'[120]Tax on Production and Imports M'!$H$397</f>
        <v>1.03478276729584</v>
      </c>
      <c r="HK53" s="0" t="n">
        <f aca="false">'[121]Output Multipliers'!$F$397</f>
        <v>1.43255233764648</v>
      </c>
      <c r="HL53" s="0" t="n">
        <f aca="false">'[122]Employment Multipliers'!$F$397</f>
        <v>8.83325958251953</v>
      </c>
      <c r="HM53" s="0" t="n">
        <f aca="false">'[123]Total Value Added Multipliers'!$F$397</f>
        <v>0.857219219207764</v>
      </c>
      <c r="HN53" s="0" t="n">
        <f aca="false">'[124]Labor Income Multipliers'!$F$397</f>
        <v>0.252553403377533</v>
      </c>
      <c r="HO53" s="0" t="n">
        <f aca="false">'[125]Tax on Production and Imports M'!$F$397</f>
        <v>0.354108184576035</v>
      </c>
      <c r="HP53" s="0" t="n">
        <f aca="false">'[122]Employment Multipliers'!$H$397</f>
        <v>1.59772658348084</v>
      </c>
      <c r="HQ53" s="0" t="n">
        <f aca="false">'[123]Total Value Added Multipliers'!$H$397</f>
        <v>1.51998329162598</v>
      </c>
      <c r="HR53" s="0" t="n">
        <f aca="false">'[124]Labor Income Multipliers'!$H$397</f>
        <v>3.88713550567627</v>
      </c>
      <c r="HS53" s="0" t="n">
        <f aca="false">'[125]Tax on Production and Imports M'!$H$397</f>
        <v>1.03694438934326</v>
      </c>
      <c r="HT53" s="0" t="n">
        <f aca="false">'[126]Output Multipliers'!$F$397</f>
        <v>1.24122166633606</v>
      </c>
      <c r="HU53" s="0" t="n">
        <f aca="false">'[127]Employment Multipliers'!$F$397</f>
        <v>8.14706611633301</v>
      </c>
      <c r="HV53" s="0" t="n">
        <f aca="false">'[128]Total Value Added Multipliers'!$F$397</f>
        <v>0.781795740127564</v>
      </c>
      <c r="HW53" s="0" t="n">
        <f aca="false">'[129]Labor Income Multipliers'!$F$397</f>
        <v>0.289669990539551</v>
      </c>
      <c r="HX53" s="0" t="n">
        <f aca="false">'[130]Tax on Production and Imports M'!$F$397</f>
        <v>0.319864571094513</v>
      </c>
      <c r="HY53" s="0" t="n">
        <f aca="false">'[127]Employment Multipliers'!$H$397</f>
        <v>1.58846163749695</v>
      </c>
      <c r="HZ53" s="0" t="n">
        <f aca="false">'[128]Total Value Added Multipliers'!$H$397</f>
        <v>1.31285488605499</v>
      </c>
      <c r="IA53" s="0" t="n">
        <f aca="false">'[129]Labor Income Multipliers'!$H$397</f>
        <v>2.18491339683533</v>
      </c>
      <c r="IB53" s="0" t="n">
        <f aca="false">'[130]Tax on Production and Imports M'!$H$397</f>
        <v>1.00967061519623</v>
      </c>
      <c r="IC53" s="0" t="n">
        <f aca="false">'[131]Output Multipliers'!$F$397</f>
        <v>1.47231841087341</v>
      </c>
      <c r="ID53" s="0" t="n">
        <f aca="false">'[132]Employment Multipliers'!$F$397</f>
        <v>10.044153213501</v>
      </c>
      <c r="IE53" s="0" t="n">
        <f aca="false">'[133]Total Value Added Multipliers'!$F$397</f>
        <v>0.879782617092133</v>
      </c>
      <c r="IF53" s="0" t="n">
        <f aca="false">'[134]Labor Income Multipliers'!$F$397</f>
        <v>0.277214497327805</v>
      </c>
      <c r="IG53" s="0" t="n">
        <f aca="false">'[135]Tax on Production and Imports M'!$F$397</f>
        <v>0.364257633686066</v>
      </c>
      <c r="IH53" s="0" t="n">
        <f aca="false">'[132]Employment Multipliers'!$H$397</f>
        <v>1.77625000476837</v>
      </c>
      <c r="II53" s="0" t="n">
        <f aca="false">'[133]Total Value Added Multipliers'!$H$397</f>
        <v>1.58798444271088</v>
      </c>
      <c r="IJ53" s="0" t="n">
        <f aca="false">'[134]Labor Income Multipliers'!$H$397</f>
        <v>6.3503999710083</v>
      </c>
      <c r="IK53" s="0" t="n">
        <f aca="false">'[135]Tax on Production and Imports M'!$H$397</f>
        <v>1.04288756847382</v>
      </c>
      <c r="IL53" s="0" t="n">
        <f aca="false">'[136]Output Multipliers'!$F$397</f>
        <v>1.26425671577454</v>
      </c>
      <c r="IM53" s="0" t="n">
        <f aca="false">'[137]Employment Multipliers'!$F$397</f>
        <v>7.36312103271484</v>
      </c>
      <c r="IN53" s="0" t="n">
        <f aca="false">'[138]Total Value Added Multipliers'!$F$397</f>
        <v>0.825730562210083</v>
      </c>
      <c r="IO53" s="0" t="n">
        <f aca="false">'[139]Labor Income Multipliers'!$F$397</f>
        <v>0.342101216316223</v>
      </c>
      <c r="IP53" s="0" t="n">
        <f aca="false">'[140]Tax on Production and Imports M'!$F$397</f>
        <v>0.29961621761322</v>
      </c>
      <c r="IQ53" s="0" t="n">
        <f aca="false">'[137]Employment Multipliers'!$H$397</f>
        <v>1.55637693405151</v>
      </c>
      <c r="IR53" s="0" t="n">
        <f aca="false">'[138]Total Value Added Multipliers'!$H$397</f>
        <v>1.3172070980072</v>
      </c>
      <c r="IS53" s="0" t="n">
        <f aca="false">'[139]Labor Income Multipliers'!$H$397</f>
        <v>1.71150600910187</v>
      </c>
      <c r="IT53" s="0" t="n">
        <f aca="false">'[140]Tax on Production and Imports M'!$H$397</f>
        <v>1.02531230449677</v>
      </c>
      <c r="IU53" s="0" t="n">
        <f aca="false">'[141]Output Multipliers'!$F$397</f>
        <v>1.44075727462769</v>
      </c>
      <c r="IV53" s="0" t="n">
        <f aca="false">'[142]Employment Multipliers'!$F$397</f>
        <v>9.91506195068359</v>
      </c>
      <c r="IW53" s="0" t="n">
        <f aca="false">'[143]Total Value Added Multipliers'!$F$397</f>
        <v>0.862823605537415</v>
      </c>
      <c r="IX53" s="0" t="n">
        <f aca="false">'[144]Labor Income Multipliers'!$F$397</f>
        <v>0.287421435117722</v>
      </c>
      <c r="IY53" s="0" t="n">
        <f aca="false">'[145]Tax on Production and Imports M'!$F$397</f>
        <v>0.35414844751358</v>
      </c>
      <c r="IZ53" s="0" t="n">
        <f aca="false">'[142]Employment Multipliers'!$H$397</f>
        <v>1.78595244884491</v>
      </c>
      <c r="JA53" s="0" t="n">
        <f aca="false">'[143]Total Value Added Multipliers'!$H$397</f>
        <v>1.5348687171936</v>
      </c>
      <c r="JB53" s="0" t="n">
        <f aca="false">'[144]Labor Income Multipliers'!$H$397</f>
        <v>4.70619201660156</v>
      </c>
      <c r="JC53" s="0" t="n">
        <f aca="false">'[145]Tax on Production and Imports M'!$H$397</f>
        <v>1.03275632858276</v>
      </c>
    </row>
    <row r="54" customFormat="false" ht="12.75" hidden="false" customHeight="false" outlineLevel="0" collapsed="false">
      <c r="A54" s="87" t="s">
        <v>609</v>
      </c>
    </row>
    <row r="55" customFormat="false" ht="12.75" hidden="false" customHeight="false" outlineLevel="0" collapsed="false">
      <c r="A55" s="352" t="s">
        <v>610</v>
      </c>
      <c r="C55" s="0" t="n">
        <f aca="false">'[1]Output Multipliers'!$F$503</f>
        <v>1.14884197711945</v>
      </c>
      <c r="D55" s="0" t="n">
        <f aca="false">'[2]Employment Multipliers'!$F$503</f>
        <v>23.906379699707</v>
      </c>
      <c r="E55" s="0" t="n">
        <f aca="false">'[3]Total Value Added Multipliers'!$F$503</f>
        <v>0.5629962682724</v>
      </c>
      <c r="F55" s="0" t="n">
        <f aca="false">'[4]Labor Income Multipliers'!$F$503</f>
        <v>0.469268918037415</v>
      </c>
      <c r="G55" s="0" t="n">
        <f aca="false">'[5]Tax on Production and Imports M'!$F$503</f>
        <v>0.0233986005187035</v>
      </c>
      <c r="H55" s="0" t="n">
        <f aca="false">'[2]Employment Multipliers'!$H$503</f>
        <v>1.03520905971527</v>
      </c>
      <c r="I55" s="0" t="n">
        <f aca="false">'[3]Total Value Added Multipliers'!$H$503</f>
        <v>1.21078860759735</v>
      </c>
      <c r="J55" s="0" t="n">
        <f aca="false">'[4]Labor Income Multipliers'!$H$503</f>
        <v>1.08459687232971</v>
      </c>
      <c r="K55" s="0" t="n">
        <f aca="false">'[5]Tax on Production and Imports M'!$H$503</f>
        <v>1.40296864509583</v>
      </c>
      <c r="L55" s="0" t="n">
        <f aca="false">'[6]Output Multipliers'!$F$503</f>
        <v>1.18258726596832</v>
      </c>
      <c r="M55" s="0" t="n">
        <f aca="false">'[7]Employment Multipliers'!$F$503</f>
        <v>31.6562595367432</v>
      </c>
      <c r="N55" s="0" t="n">
        <f aca="false">'[8]Total Value Added Multipliers'!$F$503</f>
        <v>0.4200858771801</v>
      </c>
      <c r="O55" s="0" t="n">
        <f aca="false">'[9]Labor Income Multipliers'!$F$503</f>
        <v>0.321018397808075</v>
      </c>
      <c r="P55" s="0" t="n">
        <f aca="false">'[10]Tax on Production and Imports M'!$F$503</f>
        <v>0.0309210885316134</v>
      </c>
      <c r="Q55" s="0" t="n">
        <f aca="false">'[7]Employment Multipliers'!$H$503</f>
        <v>1.04332208633423</v>
      </c>
      <c r="R55" s="0" t="n">
        <f aca="false">'[8]Total Value Added Multipliers'!$H$503</f>
        <v>1.41418099403381</v>
      </c>
      <c r="S55" s="0" t="n">
        <f aca="false">'[9]Labor Income Multipliers'!$H$503</f>
        <v>1.26091086864471</v>
      </c>
      <c r="T55" s="0" t="n">
        <f aca="false">'[10]Tax on Production and Imports M'!$H$503</f>
        <v>1.4110985994339</v>
      </c>
      <c r="U55" s="0" t="n">
        <f aca="false">'[11]Output Multipliers'!$F$503</f>
        <v>1.7691764831543</v>
      </c>
      <c r="V55" s="0" t="n">
        <f aca="false">'[12]Employment Multipliers'!$F$503</f>
        <v>23.5740432739258</v>
      </c>
      <c r="W55" s="0" t="n">
        <f aca="false">'[13]Total Value Added Multipliers'!$F$503</f>
        <v>1.07007431983948</v>
      </c>
      <c r="X55" s="0" t="n">
        <f aca="false">'[14]Labor Income Multipliers'!$F$503</f>
        <v>0.828976571559906</v>
      </c>
      <c r="Y55" s="0" t="n">
        <f aca="false">'[15]Tax on Production and Imports M'!$F$503</f>
        <v>0.0477256439626217</v>
      </c>
      <c r="Z55" s="0" t="n">
        <f aca="false">'[12]Employment Multipliers'!$H$503</f>
        <v>1.26181328296661</v>
      </c>
      <c r="AA55" s="0" t="n">
        <f aca="false">'[13]Total Value Added Multipliers'!$H$503</f>
        <v>1.88670206069946</v>
      </c>
      <c r="AB55" s="0" t="n">
        <f aca="false">'[14]Labor Income Multipliers'!$H$503</f>
        <v>1.53224122524261</v>
      </c>
      <c r="AC55" s="0" t="n">
        <f aca="false">'[15]Tax on Production and Imports M'!$H$503</f>
        <v>3.53717541694641</v>
      </c>
      <c r="AD55" s="0" t="n">
        <f aca="false">'[16]Output Multipliers'!$F$503</f>
        <v>1.14710402488709</v>
      </c>
      <c r="AE55" s="0" t="n">
        <f aca="false">'[17]Employment Multipliers'!$F$503</f>
        <v>20.1986713409424</v>
      </c>
      <c r="AF55" s="0" t="n">
        <f aca="false">'[18]Total Value Added Multipliers'!$F$503</f>
        <v>0.632995963096619</v>
      </c>
      <c r="AG55" s="0" t="n">
        <f aca="false">'[19]Labor Income Multipliers'!$F$503</f>
        <v>0.564659714698792</v>
      </c>
      <c r="AH55" s="0" t="n">
        <f aca="false">'[20]Tax on Production and Imports M'!$F$503</f>
        <v>0.0204337891191244</v>
      </c>
      <c r="AI55" s="0" t="n">
        <f aca="false">'[17]Employment Multipliers'!$H$503</f>
        <v>1.03376150131226</v>
      </c>
      <c r="AJ55" s="0" t="n">
        <f aca="false">'[18]Total Value Added Multipliers'!$H$503</f>
        <v>1.1565215587616</v>
      </c>
      <c r="AK55" s="0" t="n">
        <f aca="false">'[19]Labor Income Multipliers'!$H$503</f>
        <v>1.08591592311859</v>
      </c>
      <c r="AL55" s="0" t="n">
        <f aca="false">'[20]Tax on Production and Imports M'!$H$503</f>
        <v>1.44807231426239</v>
      </c>
      <c r="AM55" s="0" t="n">
        <f aca="false">'[21]Output Multipliers'!$F$503</f>
        <v>1.14384877681732</v>
      </c>
      <c r="AN55" s="0" t="n">
        <f aca="false">'[22]Employment Multipliers'!$F$503</f>
        <v>20.027494430542</v>
      </c>
      <c r="AO55" s="0" t="n">
        <f aca="false">'[23]Total Value Added Multipliers'!$F$503</f>
        <v>0.652532041072846</v>
      </c>
      <c r="AP55" s="0" t="n">
        <f aca="false">'[24]Labor Income Multipliers'!$F$503</f>
        <v>0.590925335884094</v>
      </c>
      <c r="AQ55" s="0" t="n">
        <f aca="false">'[25]Tax on Production and Imports M'!$F$503</f>
        <v>0.0195670332759619</v>
      </c>
      <c r="AR55" s="0" t="n">
        <f aca="false">'[22]Employment Multipliers'!$H$503</f>
        <v>1.06955993175507</v>
      </c>
      <c r="AS55" s="0" t="n">
        <f aca="false">'[23]Total Value Added Multipliers'!$H$503</f>
        <v>1.15250384807587</v>
      </c>
      <c r="AT55" s="0" t="n">
        <f aca="false">'[24]Labor Income Multipliers'!$H$503</f>
        <v>1.0943409204483</v>
      </c>
      <c r="AU55" s="0" t="n">
        <f aca="false">'[25]Tax on Production and Imports M'!$H$503</f>
        <v>1.4469290971756</v>
      </c>
      <c r="AV55" s="0" t="n">
        <f aca="false">'[26]Output Multipliers'!$F$503</f>
        <v>1.08621954917908</v>
      </c>
      <c r="AW55" s="0" t="n">
        <f aca="false">'[27]Employment Multipliers'!$F$503</f>
        <v>21.744701385498</v>
      </c>
      <c r="AX55" s="0" t="n">
        <f aca="false">'[28]Total Value Added Multipliers'!$F$503</f>
        <v>0.571503400802612</v>
      </c>
      <c r="AY55" s="0" t="n">
        <f aca="false">'[29]Labor Income Multipliers'!$F$503</f>
        <v>0.514424800872803</v>
      </c>
      <c r="AZ55" s="0" t="n">
        <f aca="false">'[30]Tax on Production and Imports M'!$F$503</f>
        <v>0.0181227065622807</v>
      </c>
      <c r="BA55" s="0" t="n">
        <f aca="false">'[27]Employment Multipliers'!$H$503</f>
        <v>1.03745794296265</v>
      </c>
      <c r="BB55" s="0" t="n">
        <f aca="false">'[28]Total Value Added Multipliers'!$H$503</f>
        <v>1.11097598075867</v>
      </c>
      <c r="BC55" s="0" t="n">
        <f aca="false">'[29]Labor Income Multipliers'!$H$503</f>
        <v>1.06048381328583</v>
      </c>
      <c r="BD55" s="0" t="n">
        <f aca="false">'[30]Tax on Production and Imports M'!$H$503</f>
        <v>1.1972473859787</v>
      </c>
      <c r="BE55" s="0" t="n">
        <f aca="false">'[31]Output Multipliers'!$F$503</f>
        <v>1.11196577548981</v>
      </c>
      <c r="BF55" s="0" t="n">
        <f aca="false">'[32]Employment Multipliers'!$F$503</f>
        <v>24.7931518554688</v>
      </c>
      <c r="BG55" s="0" t="n">
        <f aca="false">'[33]Total Value Added Multipliers'!$F$503</f>
        <v>0.512572109699249</v>
      </c>
      <c r="BH55" s="0" t="n">
        <f aca="false">'[34]Labor Income Multipliers'!$F$503</f>
        <v>0.438706010580063</v>
      </c>
      <c r="BI55" s="0" t="n">
        <f aca="false">'[35]Tax on Production and Imports M'!$F$503</f>
        <v>0.0227142497897148</v>
      </c>
      <c r="BJ55" s="0" t="n">
        <f aca="false">'[32]Employment Multipliers'!$H$503</f>
        <v>1.0287549495697</v>
      </c>
      <c r="BK55" s="0" t="n">
        <f aca="false">'[33]Total Value Added Multipliers'!$H$503</f>
        <v>1.16056764125824</v>
      </c>
      <c r="BL55" s="0" t="n">
        <f aca="false">'[34]Labor Income Multipliers'!$H$503</f>
        <v>1.07544207572937</v>
      </c>
      <c r="BM55" s="0" t="n">
        <f aca="false">'[35]Tax on Production and Imports M'!$H$503</f>
        <v>1.3050354719162</v>
      </c>
      <c r="BN55" s="0" t="n">
        <f aca="false">'[36]Output Multipliers'!$F$503</f>
        <v>1.56134378910065</v>
      </c>
      <c r="BO55" s="0" t="n">
        <f aca="false">'[37]Employment Multipliers'!$F$503</f>
        <v>23.9145336151123</v>
      </c>
      <c r="BP55" s="0" t="n">
        <f aca="false">'[38]Total Value Added Multipliers'!$F$503</f>
        <v>0.878154516220093</v>
      </c>
      <c r="BQ55" s="0" t="n">
        <f aca="false">'[39]Labor Income Multipliers'!$F$503</f>
        <v>0.690257787704468</v>
      </c>
      <c r="BR55" s="0" t="n">
        <f aca="false">'[40]Tax on Production and Imports M'!$F$503</f>
        <v>0.0349320247769356</v>
      </c>
      <c r="BS55" s="0" t="n">
        <f aca="false">'[37]Employment Multipliers'!$H$503</f>
        <v>1.1833975315094</v>
      </c>
      <c r="BT55" s="0" t="n">
        <f aca="false">'[38]Total Value Added Multipliers'!$H$503</f>
        <v>1.65122580528259</v>
      </c>
      <c r="BU55" s="0" t="n">
        <f aca="false">'[39]Labor Income Multipliers'!$H$503</f>
        <v>1.37080919742584</v>
      </c>
      <c r="BV55" s="0" t="n">
        <f aca="false">'[40]Tax on Production and Imports M'!$H$503</f>
        <v>2.39351558685303</v>
      </c>
      <c r="BW55" s="0" t="n">
        <f aca="false">'[41]Output Multipliers'!$F$503</f>
        <v>1.29152524471283</v>
      </c>
      <c r="BX55" s="0" t="n">
        <f aca="false">'[42]Employment Multipliers'!$F$503</f>
        <v>28.6149120330811</v>
      </c>
      <c r="BY55" s="0" t="n">
        <f aca="false">'[43]Total Value Added Multipliers'!$F$503</f>
        <v>0.558972358703613</v>
      </c>
      <c r="BZ55" s="0" t="n">
        <f aca="false">'[44]Labor Income Multipliers'!$F$503</f>
        <v>0.446836531162262</v>
      </c>
      <c r="CA55" s="0" t="n">
        <f aca="false">'[45]Tax on Production and Imports M'!$F$503</f>
        <v>0.0322648994624615</v>
      </c>
      <c r="CB55" s="0" t="n">
        <f aca="false">'[42]Employment Multipliers'!$H$503</f>
        <v>1.08320343494415</v>
      </c>
      <c r="CC55" s="0" t="n">
        <f aca="false">'[43]Total Value Added Multipliers'!$H$503</f>
        <v>1.44071686267853</v>
      </c>
      <c r="CD55" s="0" t="n">
        <f aca="false">'[44]Labor Income Multipliers'!$H$503</f>
        <v>1.27298581600189</v>
      </c>
      <c r="CE55" s="0" t="n">
        <f aca="false">'[45]Tax on Production and Imports M'!$H$503</f>
        <v>1.69118714332581</v>
      </c>
      <c r="CF55" s="0" t="n">
        <f aca="false">'[46]Output Multipliers'!$F$503</f>
        <v>0</v>
      </c>
      <c r="CG55" s="0" t="n">
        <f aca="false">'[47]Employment Multipliers'!$F$503</f>
        <v>0</v>
      </c>
      <c r="CH55" s="0" t="n">
        <f aca="false">'[48]Total Value Added Multipliers'!$F$503</f>
        <v>0</v>
      </c>
      <c r="CI55" s="0" t="n">
        <f aca="false">'[49]Labor Income Multipliers'!$F$503</f>
        <v>0</v>
      </c>
      <c r="CJ55" s="0" t="n">
        <f aca="false">'[50]Tax on Production and Imports M'!$F$503</f>
        <v>0</v>
      </c>
      <c r="CK55" s="0" t="n">
        <f aca="false">'[47]Employment Multipliers'!$H$503</f>
        <v>0</v>
      </c>
      <c r="CL55" s="0" t="n">
        <f aca="false">'[48]Total Value Added Multipliers'!$H$503</f>
        <v>0</v>
      </c>
      <c r="CM55" s="0" t="n">
        <f aca="false">'[49]Labor Income Multipliers'!$H$503</f>
        <v>0</v>
      </c>
      <c r="CN55" s="0" t="n">
        <f aca="false">'[50]Tax on Production and Imports M'!$H$503</f>
        <v>0</v>
      </c>
      <c r="CO55" s="0" t="n">
        <f aca="false">'[51]Output Multipliers'!$F$503</f>
        <v>1.35711574554443</v>
      </c>
      <c r="CP55" s="0" t="n">
        <f aca="false">'[52]Employment Multipliers'!$F$503</f>
        <v>22.7427062988281</v>
      </c>
      <c r="CQ55" s="0" t="n">
        <f aca="false">'[53]Total Value Added Multipliers'!$F$503</f>
        <v>0.77087140083313</v>
      </c>
      <c r="CR55" s="0" t="n">
        <f aca="false">'[54]Labor Income Multipliers'!$F$503</f>
        <v>0.630914986133575</v>
      </c>
      <c r="CS55" s="0" t="n">
        <f aca="false">'[55]Tax on Production and Imports M'!$F$503</f>
        <v>0.0293180756270885</v>
      </c>
      <c r="CT55" s="0" t="n">
        <f aca="false">'[52]Employment Multipliers'!$H$503</f>
        <v>1.1261932849884</v>
      </c>
      <c r="CU55" s="0" t="n">
        <f aca="false">'[53]Total Value Added Multipliers'!$H$503</f>
        <v>1.44861054420471</v>
      </c>
      <c r="CV55" s="0" t="n">
        <f aca="false">'[54]Labor Income Multipliers'!$H$503</f>
        <v>1.25209939479828</v>
      </c>
      <c r="CW55" s="0" t="n">
        <f aca="false">'[55]Tax on Production and Imports M'!$H$503</f>
        <v>2.01024985313416</v>
      </c>
      <c r="CX55" s="0" t="n">
        <f aca="false">'[56]Output Multipliers'!$F$503</f>
        <v>1.50505185127258</v>
      </c>
      <c r="CY55" s="0" t="n">
        <f aca="false">'[57]Employment Multipliers'!$F$503</f>
        <v>26.9398384094238</v>
      </c>
      <c r="CZ55" s="0" t="n">
        <f aca="false">'[58]Total Value Added Multipliers'!$F$503</f>
        <v>0.746746420860291</v>
      </c>
      <c r="DA55" s="0" t="n">
        <f aca="false">'[59]Labor Income Multipliers'!$F$503</f>
        <v>0.56371808052063</v>
      </c>
      <c r="DB55" s="0" t="n">
        <f aca="false">'[60]Tax on Production and Imports M'!$F$503</f>
        <v>0.0362065844237804</v>
      </c>
      <c r="DC55" s="0" t="n">
        <f aca="false">'[57]Employment Multipliers'!$H$503</f>
        <v>1.16596305370331</v>
      </c>
      <c r="DD55" s="0" t="n">
        <f aca="false">'[58]Total Value Added Multipliers'!$H$503</f>
        <v>1.60692059993744</v>
      </c>
      <c r="DE55" s="0" t="n">
        <f aca="false">'[59]Labor Income Multipliers'!$H$503</f>
        <v>1.30377638339996</v>
      </c>
      <c r="DF55" s="0" t="n">
        <f aca="false">'[60]Tax on Production and Imports M'!$H$503</f>
        <v>2.16980695724487</v>
      </c>
      <c r="DG55" s="0" t="n">
        <f aca="false">'[61]Output Multipliers'!$F$503</f>
        <v>1.41864883899689</v>
      </c>
      <c r="DH55" s="0" t="n">
        <f aca="false">'[62]Employment Multipliers'!$F$503</f>
        <v>26.8318271636963</v>
      </c>
      <c r="DI55" s="0" t="n">
        <f aca="false">'[63]Total Value Added Multipliers'!$F$503</f>
        <v>0.701483190059662</v>
      </c>
      <c r="DJ55" s="0" t="n">
        <f aca="false">'[64]Labor Income Multipliers'!$F$503</f>
        <v>0.540068984031677</v>
      </c>
      <c r="DK55" s="0" t="n">
        <f aca="false">'[65]Tax on Production and Imports M'!$F$503</f>
        <v>0.0339671745896339</v>
      </c>
      <c r="DL55" s="0" t="n">
        <f aca="false">'[62]Employment Multipliers'!$H$503</f>
        <v>1.1264500617981</v>
      </c>
      <c r="DM55" s="0" t="n">
        <f aca="false">'[63]Total Value Added Multipliers'!$H$503</f>
        <v>1.56528234481812</v>
      </c>
      <c r="DN55" s="0" t="n">
        <f aca="false">'[64]Labor Income Multipliers'!$H$503</f>
        <v>1.30194175243378</v>
      </c>
      <c r="DO55" s="0" t="n">
        <f aca="false">'[65]Tax on Production and Imports M'!$H$503</f>
        <v>1.9745352268219</v>
      </c>
      <c r="DP55" s="0" t="n">
        <f aca="false">'[66]Output Multipliers'!$F$503</f>
        <v>1.34902691841125</v>
      </c>
      <c r="DQ55" s="0" t="n">
        <f aca="false">'[67]Employment Multipliers'!$F$503</f>
        <v>22.7777652740479</v>
      </c>
      <c r="DR55" s="0" t="n">
        <f aca="false">'[68]Total Value Added Multipliers'!$F$503</f>
        <v>0.752709925174713</v>
      </c>
      <c r="DS55" s="0" t="n">
        <f aca="false">'[69]Labor Income Multipliers'!$F$503</f>
        <v>0.629408895969391</v>
      </c>
      <c r="DT55" s="0" t="n">
        <f aca="false">'[70]Tax on Production and Imports M'!$F$503</f>
        <v>0.0288397893309593</v>
      </c>
      <c r="DU55" s="0" t="n">
        <f aca="false">'[67]Employment Multipliers'!$H$503</f>
        <v>1.1393256187439</v>
      </c>
      <c r="DV55" s="0" t="n">
        <f aca="false">'[68]Total Value Added Multipliers'!$H$503</f>
        <v>1.40215122699738</v>
      </c>
      <c r="DW55" s="0" t="n">
        <f aca="false">'[69]Labor Income Multipliers'!$H$503</f>
        <v>1.23692893981934</v>
      </c>
      <c r="DX55" s="0" t="n">
        <f aca="false">'[70]Tax on Production and Imports M'!$H$503</f>
        <v>1.99743461608887</v>
      </c>
      <c r="DY55" s="0" t="n">
        <f aca="false">'[71]Output Multipliers'!$F$503</f>
        <v>1.14108276367188</v>
      </c>
      <c r="DZ55" s="0" t="n">
        <f aca="false">'[72]Employment Multipliers'!$F$503</f>
        <v>21.9444198608398</v>
      </c>
      <c r="EA55" s="0" t="n">
        <f aca="false">'[73]Total Value Added Multipliers'!$F$503</f>
        <v>0.603854537010193</v>
      </c>
      <c r="EB55" s="0" t="n">
        <f aca="false">'[74]Labor Income Multipliers'!$F$503</f>
        <v>0.538097858428955</v>
      </c>
      <c r="EC55" s="0" t="n">
        <f aca="false">'[75]Tax on Production and Imports M'!$F$503</f>
        <v>0.0219078995287418</v>
      </c>
      <c r="ED55" s="0" t="n">
        <f aca="false">'[72]Employment Multipliers'!$H$503</f>
        <v>1.05226266384125</v>
      </c>
      <c r="EE55" s="0" t="n">
        <f aca="false">'[73]Total Value Added Multipliers'!$H$503</f>
        <v>1.16833543777466</v>
      </c>
      <c r="EF55" s="0" t="n">
        <f aca="false">'[74]Labor Income Multipliers'!$H$503</f>
        <v>1.1034129858017</v>
      </c>
      <c r="EG55" s="0" t="n">
        <f aca="false">'[75]Tax on Production and Imports M'!$H$503</f>
        <v>1.45460331439972</v>
      </c>
      <c r="EH55" s="0" t="n">
        <f aca="false">'[76]Output Multipliers'!$F$503</f>
        <v>1.41200864315033</v>
      </c>
      <c r="EI55" s="0" t="n">
        <f aca="false">'[77]Employment Multipliers'!$F$503</f>
        <v>25.5008754730225</v>
      </c>
      <c r="EJ55" s="0" t="n">
        <f aca="false">'[78]Total Value Added Multipliers'!$F$503</f>
        <v>0.748808264732361</v>
      </c>
      <c r="EK55" s="0" t="n">
        <f aca="false">'[79]Labor Income Multipliers'!$F$503</f>
        <v>0.582837700843811</v>
      </c>
      <c r="EL55" s="0" t="n">
        <f aca="false">'[80]Tax on Production and Imports M'!$F$503</f>
        <v>0.0357151515781879</v>
      </c>
      <c r="EM55" s="0" t="n">
        <f aca="false">'[77]Employment Multipliers'!$H$503</f>
        <v>1.15230143070221</v>
      </c>
      <c r="EN55" s="0" t="n">
        <f aca="false">'[78]Total Value Added Multipliers'!$H$503</f>
        <v>1.53667497634888</v>
      </c>
      <c r="EO55" s="0" t="n">
        <f aca="false">'[79]Labor Income Multipliers'!$H$503</f>
        <v>1.27725028991699</v>
      </c>
      <c r="EP55" s="0" t="n">
        <f aca="false">'[80]Tax on Production and Imports M'!$H$503</f>
        <v>2.23463869094849</v>
      </c>
      <c r="EQ55" s="0" t="n">
        <f aca="false">'[81]Output Multipliers'!$F$503</f>
        <v>1.17381465435028</v>
      </c>
      <c r="ER55" s="0" t="n">
        <f aca="false">'[82]Employment Multipliers'!$F$503</f>
        <v>22.36061668396</v>
      </c>
      <c r="ES55" s="0" t="n">
        <f aca="false">'[83]Total Value Added Multipliers'!$F$503</f>
        <v>0.59551864862442</v>
      </c>
      <c r="ET55" s="0" t="n">
        <f aca="false">'[84]Labor Income Multipliers'!$F$503</f>
        <v>0.523731887340546</v>
      </c>
      <c r="EU55" s="0" t="n">
        <f aca="false">'[85]Tax on Production and Imports M'!$F$503</f>
        <v>0.0230758860707283</v>
      </c>
      <c r="EV55" s="0" t="n">
        <f aca="false">'[82]Employment Multipliers'!$H$503</f>
        <v>1.04937422275543</v>
      </c>
      <c r="EW55" s="0" t="n">
        <f aca="false">'[83]Total Value Added Multipliers'!$H$503</f>
        <v>1.17614305019379</v>
      </c>
      <c r="EX55" s="0" t="n">
        <f aca="false">'[84]Labor Income Multipliers'!$H$503</f>
        <v>1.09909284114838</v>
      </c>
      <c r="EY55" s="0" t="n">
        <f aca="false">'[85]Tax on Production and Imports M'!$H$503</f>
        <v>1.49950790405273</v>
      </c>
      <c r="EZ55" s="0" t="n">
        <f aca="false">'[86]Output Multipliers'!$F$503</f>
        <v>1.21186220645905</v>
      </c>
      <c r="FA55" s="0" t="n">
        <f aca="false">'[87]Employment Multipliers'!$F$503</f>
        <v>19.9225826263428</v>
      </c>
      <c r="FB55" s="0" t="n">
        <f aca="false">'[88]Total Value Added Multipliers'!$F$503</f>
        <v>0.706552684307098</v>
      </c>
      <c r="FC55" s="0" t="n">
        <f aca="false">'[89]Labor Income Multipliers'!$F$503</f>
        <v>0.619117498397827</v>
      </c>
      <c r="FD55" s="0" t="n">
        <f aca="false">'[90]Tax on Production and Imports M'!$F$503</f>
        <v>0.0309772342443466</v>
      </c>
      <c r="FE55" s="0" t="n">
        <f aca="false">'[87]Employment Multipliers'!$H$503</f>
        <v>1.05850100517273</v>
      </c>
      <c r="FF55" s="0" t="n">
        <f aca="false">'[88]Total Value Added Multipliers'!$H$503</f>
        <v>1.25286364555359</v>
      </c>
      <c r="FG55" s="0" t="n">
        <f aca="false">'[89]Labor Income Multipliers'!$H$503</f>
        <v>1.15160751342773</v>
      </c>
      <c r="FH55" s="0" t="n">
        <f aca="false">'[90]Tax on Production and Imports M'!$H$503</f>
        <v>2.27893567085266</v>
      </c>
      <c r="FI55" s="0" t="n">
        <f aca="false">'[91]Output Multipliers'!$F$503</f>
        <v>0</v>
      </c>
      <c r="FJ55" s="0" t="n">
        <f aca="false">'[92]Employment Multipliers'!$F$503</f>
        <v>0</v>
      </c>
      <c r="FK55" s="0" t="n">
        <f aca="false">'[93]Total Value Added Multipliers'!$F$503</f>
        <v>0</v>
      </c>
      <c r="FL55" s="0" t="n">
        <f aca="false">'[94]Labor Income Multipliers'!$F$503</f>
        <v>0</v>
      </c>
      <c r="FM55" s="0" t="n">
        <f aca="false">'[95]Tax on Production and Imports M'!$F$503</f>
        <v>0</v>
      </c>
      <c r="FN55" s="0" t="n">
        <f aca="false">'[92]Employment Multipliers'!$H$503</f>
        <v>0</v>
      </c>
      <c r="FO55" s="0" t="n">
        <f aca="false">'[93]Total Value Added Multipliers'!$H$503</f>
        <v>0</v>
      </c>
      <c r="FP55" s="0" t="n">
        <f aca="false">'[94]Labor Income Multipliers'!$H$503</f>
        <v>0</v>
      </c>
      <c r="FQ55" s="0" t="n">
        <f aca="false">'[95]Tax on Production and Imports M'!$H$503</f>
        <v>0</v>
      </c>
      <c r="FR55" s="0" t="n">
        <f aca="false">'[96]Output Multipliers'!$F$503</f>
        <v>1.24555063247681</v>
      </c>
      <c r="FS55" s="0" t="n">
        <f aca="false">'[97]Employment Multipliers'!$F$503</f>
        <v>25.6246681213379</v>
      </c>
      <c r="FT55" s="0" t="n">
        <f aca="false">'[98]Total Value Added Multipliers'!$F$503</f>
        <v>0.589024066925049</v>
      </c>
      <c r="FU55" s="0" t="n">
        <f aca="false">'[99]Labor Income Multipliers'!$F$503</f>
        <v>0.492312848567963</v>
      </c>
      <c r="FV55" s="0" t="n">
        <f aca="false">'[100]Tax on Production and Imports M'!$F$503</f>
        <v>0.028861902654171</v>
      </c>
      <c r="FW55" s="0" t="n">
        <f aca="false">'[97]Employment Multipliers'!$H$503</f>
        <v>1.08946895599365</v>
      </c>
      <c r="FX55" s="0" t="n">
        <f aca="false">'[98]Total Value Added Multipliers'!$H$503</f>
        <v>1.29430365562439</v>
      </c>
      <c r="FY55" s="0" t="n">
        <f aca="false">'[99]Labor Income Multipliers'!$H$503</f>
        <v>1.16613328456879</v>
      </c>
      <c r="FZ55" s="0" t="n">
        <f aca="false">'[100]Tax on Production and Imports M'!$H$503</f>
        <v>1.69912505149841</v>
      </c>
      <c r="GA55" s="0" t="n">
        <f aca="false">'[101]Output Multipliers'!$F$503</f>
        <v>1.37188732624054</v>
      </c>
      <c r="GB55" s="0" t="n">
        <f aca="false">'[102]Employment Multipliers'!$F$503</f>
        <v>27.3765106201172</v>
      </c>
      <c r="GC55" s="0" t="n">
        <f aca="false">'[103]Total Value Added Multipliers'!$F$503</f>
        <v>0.635019063949585</v>
      </c>
      <c r="GD55" s="0" t="n">
        <f aca="false">'[104]Labor Income Multipliers'!$F$503</f>
        <v>0.485994964838028</v>
      </c>
      <c r="GE55" s="0" t="n">
        <f aca="false">'[105]Tax on Production and Imports M'!$F$503</f>
        <v>0.0311373751610518</v>
      </c>
      <c r="GF55" s="0" t="n">
        <f aca="false">'[102]Employment Multipliers'!$H$503</f>
        <v>1.10540473461151</v>
      </c>
      <c r="GG55" s="0" t="n">
        <f aca="false">'[103]Total Value Added Multipliers'!$H$503</f>
        <v>1.48985385894775</v>
      </c>
      <c r="GH55" s="0" t="n">
        <f aca="false">'[104]Labor Income Multipliers'!$H$503</f>
        <v>1.24113893508911</v>
      </c>
      <c r="GI55" s="0" t="n">
        <f aca="false">'[105]Tax on Production and Imports M'!$H$503</f>
        <v>1.74088072776794</v>
      </c>
      <c r="GJ55" s="0" t="n">
        <f aca="false">'[106]Output Multipliers'!$F$503</f>
        <v>1.29530131816864</v>
      </c>
      <c r="GK55" s="0" t="n">
        <f aca="false">'[107]Employment Multipliers'!$F$503</f>
        <v>24.1574039459229</v>
      </c>
      <c r="GL55" s="0" t="n">
        <f aca="false">'[108]Total Value Added Multipliers'!$F$503</f>
        <v>0.668458700180054</v>
      </c>
      <c r="GM55" s="0" t="n">
        <f aca="false">'[109]Labor Income Multipliers'!$F$503</f>
        <v>0.563850462436676</v>
      </c>
      <c r="GN55" s="0" t="n">
        <f aca="false">'[110]Tax on Production and Imports M'!$F$503</f>
        <v>0.0264689512550831</v>
      </c>
      <c r="GO55" s="0" t="n">
        <f aca="false">'[107]Employment Multipliers'!$H$503</f>
        <v>1.10319149494171</v>
      </c>
      <c r="GP55" s="0" t="n">
        <f aca="false">'[108]Total Value Added Multipliers'!$H$503</f>
        <v>1.35677778720856</v>
      </c>
      <c r="GQ55" s="0" t="n">
        <f aca="false">'[109]Labor Income Multipliers'!$H$503</f>
        <v>1.22035622596741</v>
      </c>
      <c r="GR55" s="0" t="n">
        <f aca="false">'[110]Tax on Production and Imports M'!$H$503</f>
        <v>1.67371368408203</v>
      </c>
      <c r="GS55" s="0" t="n">
        <f aca="false">'[111]Output Multipliers'!$F$503</f>
        <v>1.11481714248657</v>
      </c>
      <c r="GT55" s="0" t="n">
        <f aca="false">'[112]Employment Multipliers'!$F$503</f>
        <v>21.6071376800537</v>
      </c>
      <c r="GU55" s="0" t="n">
        <f aca="false">'[113]Total Value Added Multipliers'!$F$503</f>
        <v>0.59783411026001</v>
      </c>
      <c r="GV55" s="0" t="n">
        <f aca="false">'[114]Labor Income Multipliers'!$F$503</f>
        <v>0.52810275554657</v>
      </c>
      <c r="GW55" s="0" t="n">
        <f aca="false">'[115]Tax on Production and Imports M'!$F$503</f>
        <v>0.0228052213788033</v>
      </c>
      <c r="GX55" s="0" t="n">
        <f aca="false">'[112]Employment Multipliers'!$H$503</f>
        <v>1.04261493682861</v>
      </c>
      <c r="GY55" s="0" t="n">
        <f aca="false">'[113]Total Value Added Multipliers'!$H$503</f>
        <v>1.14995920658112</v>
      </c>
      <c r="GZ55" s="0" t="n">
        <f aca="false">'[114]Labor Income Multipliers'!$H$503</f>
        <v>1.075843334198</v>
      </c>
      <c r="HA55" s="0" t="n">
        <f aca="false">'[115]Tax on Production and Imports M'!$H$503</f>
        <v>1.52371871471405</v>
      </c>
      <c r="HB55" s="0" t="n">
        <f aca="false">'[116]Output Multipliers'!$F$503</f>
        <v>1.29718232154846</v>
      </c>
      <c r="HC55" s="0" t="n">
        <f aca="false">'[117]Employment Multipliers'!$F$503</f>
        <v>22.5390567779541</v>
      </c>
      <c r="HD55" s="0" t="n">
        <f aca="false">'[118]Total Value Added Multipliers'!$F$503</f>
        <v>0.708833932876587</v>
      </c>
      <c r="HE55" s="0" t="n">
        <f aca="false">'[119]Labor Income Multipliers'!$F$503</f>
        <v>0.576795935630798</v>
      </c>
      <c r="HF55" s="0" t="n">
        <f aca="false">'[120]Tax on Production and Imports M'!$F$503</f>
        <v>0.0260262619704008</v>
      </c>
      <c r="HG55" s="0" t="n">
        <f aca="false">'[117]Employment Multipliers'!$H$503</f>
        <v>1.10179924964905</v>
      </c>
      <c r="HH55" s="0" t="n">
        <f aca="false">'[118]Total Value Added Multipliers'!$H$503</f>
        <v>1.34741604328156</v>
      </c>
      <c r="HI55" s="0" t="n">
        <f aca="false">'[119]Labor Income Multipliers'!$H$503</f>
        <v>1.15952324867249</v>
      </c>
      <c r="HJ55" s="0" t="n">
        <f aca="false">'[120]Tax on Production and Imports M'!$H$503</f>
        <v>1.76166093349457</v>
      </c>
      <c r="HK55" s="0" t="n">
        <f aca="false">'[121]Output Multipliers'!$F$503</f>
        <v>1.35131728649139</v>
      </c>
      <c r="HL55" s="0" t="n">
        <f aca="false">'[122]Employment Multipliers'!$F$503</f>
        <v>26.1438846588135</v>
      </c>
      <c r="HM55" s="0" t="n">
        <f aca="false">'[123]Total Value Added Multipliers'!$F$503</f>
        <v>0.663482666015625</v>
      </c>
      <c r="HN55" s="0" t="n">
        <f aca="false">'[124]Labor Income Multipliers'!$F$503</f>
        <v>0.526220083236694</v>
      </c>
      <c r="HO55" s="0" t="n">
        <f aca="false">'[125]Tax on Production and Imports M'!$F$503</f>
        <v>0.0328391343355179</v>
      </c>
      <c r="HP55" s="0" t="n">
        <f aca="false">'[122]Employment Multipliers'!$H$503</f>
        <v>1.10292482376099</v>
      </c>
      <c r="HQ55" s="0" t="n">
        <f aca="false">'[123]Total Value Added Multipliers'!$H$503</f>
        <v>1.47168791294098</v>
      </c>
      <c r="HR55" s="0" t="n">
        <f aca="false">'[124]Labor Income Multipliers'!$H$503</f>
        <v>1.25992524623871</v>
      </c>
      <c r="HS55" s="0" t="n">
        <f aca="false">'[125]Tax on Production and Imports M'!$H$503</f>
        <v>1.9182767868042</v>
      </c>
      <c r="HT55" s="0" t="n">
        <f aca="false">'[126]Output Multipliers'!$F$503</f>
        <v>1.11307322978973</v>
      </c>
      <c r="HU55" s="0" t="n">
        <f aca="false">'[127]Employment Multipliers'!$F$503</f>
        <v>22.1053581237793</v>
      </c>
      <c r="HV55" s="0" t="n">
        <f aca="false">'[128]Total Value Added Multipliers'!$F$503</f>
        <v>0.563346326351166</v>
      </c>
      <c r="HW55" s="0" t="n">
        <f aca="false">'[129]Labor Income Multipliers'!$F$503</f>
        <v>0.507266819477081</v>
      </c>
      <c r="HX55" s="0" t="n">
        <f aca="false">'[130]Tax on Production and Imports M'!$F$503</f>
        <v>0.0195904113352299</v>
      </c>
      <c r="HY55" s="0" t="n">
        <f aca="false">'[127]Employment Multipliers'!$H$503</f>
        <v>1.03113031387329</v>
      </c>
      <c r="HZ55" s="0" t="n">
        <f aca="false">'[128]Total Value Added Multipliers'!$H$503</f>
        <v>1.11923289299011</v>
      </c>
      <c r="IA55" s="0" t="n">
        <f aca="false">'[129]Labor Income Multipliers'!$H$503</f>
        <v>1.07169246673584</v>
      </c>
      <c r="IB55" s="0" t="n">
        <f aca="false">'[130]Tax on Production and Imports M'!$H$503</f>
        <v>1.26532876491547</v>
      </c>
      <c r="IC55" s="0" t="n">
        <f aca="false">'[131]Output Multipliers'!$F$503</f>
        <v>1.29042899608612</v>
      </c>
      <c r="ID55" s="0" t="n">
        <f aca="false">'[132]Employment Multipliers'!$F$503</f>
        <v>27.6695861816406</v>
      </c>
      <c r="IE55" s="0" t="n">
        <f aca="false">'[133]Total Value Added Multipliers'!$F$503</f>
        <v>0.584511995315552</v>
      </c>
      <c r="IF55" s="0" t="n">
        <f aca="false">'[134]Labor Income Multipliers'!$F$503</f>
        <v>0.459122061729431</v>
      </c>
      <c r="IG55" s="0" t="n">
        <f aca="false">'[135]Tax on Production and Imports M'!$F$503</f>
        <v>0.0342993959784508</v>
      </c>
      <c r="IH55" s="0" t="n">
        <f aca="false">'[132]Employment Multipliers'!$H$503</f>
        <v>1.09596371650696</v>
      </c>
      <c r="II55" s="0" t="n">
        <f aca="false">'[133]Total Value Added Multipliers'!$H$503</f>
        <v>1.40815341472626</v>
      </c>
      <c r="IJ55" s="0" t="n">
        <f aca="false">'[134]Labor Income Multipliers'!$H$503</f>
        <v>1.20897614955902</v>
      </c>
      <c r="IK55" s="0" t="n">
        <f aca="false">'[135]Tax on Production and Imports M'!$H$503</f>
        <v>1.88115155696869</v>
      </c>
      <c r="IL55" s="0" t="n">
        <f aca="false">'[136]Output Multipliers'!$F$503</f>
        <v>0</v>
      </c>
      <c r="IM55" s="0" t="n">
        <f aca="false">'[137]Employment Multipliers'!$F$503</f>
        <v>0</v>
      </c>
      <c r="IN55" s="0" t="n">
        <f aca="false">'[138]Total Value Added Multipliers'!$F$503</f>
        <v>0</v>
      </c>
      <c r="IO55" s="0" t="n">
        <f aca="false">'[139]Labor Income Multipliers'!$F$503</f>
        <v>0</v>
      </c>
      <c r="IP55" s="0" t="n">
        <f aca="false">'[140]Tax on Production and Imports M'!$F$503</f>
        <v>0</v>
      </c>
      <c r="IQ55" s="0" t="n">
        <f aca="false">'[137]Employment Multipliers'!$H$503</f>
        <v>0</v>
      </c>
      <c r="IR55" s="0" t="n">
        <f aca="false">'[138]Total Value Added Multipliers'!$H$503</f>
        <v>0</v>
      </c>
      <c r="IS55" s="0" t="n">
        <f aca="false">'[139]Labor Income Multipliers'!$H$503</f>
        <v>0</v>
      </c>
      <c r="IT55" s="0" t="n">
        <f aca="false">'[140]Tax on Production and Imports M'!$H$503</f>
        <v>0</v>
      </c>
      <c r="IU55" s="0" t="n">
        <f aca="false">'[141]Output Multipliers'!$F$503</f>
        <v>1.27374565601349</v>
      </c>
      <c r="IV55" s="0" t="n">
        <f aca="false">'[142]Employment Multipliers'!$F$503</f>
        <v>27.0646648406982</v>
      </c>
      <c r="IW55" s="0" t="n">
        <f aca="false">'[143]Total Value Added Multipliers'!$F$503</f>
        <v>0.573125004768372</v>
      </c>
      <c r="IX55" s="0" t="n">
        <f aca="false">'[144]Labor Income Multipliers'!$F$503</f>
        <v>0.464777022600174</v>
      </c>
      <c r="IY55" s="0" t="n">
        <f aca="false">'[145]Tax on Production and Imports M'!$F$503</f>
        <v>0.0295311845839024</v>
      </c>
      <c r="IZ55" s="0" t="n">
        <f aca="false">'[142]Employment Multipliers'!$H$503</f>
        <v>1.07970809936523</v>
      </c>
      <c r="JA55" s="0" t="n">
        <f aca="false">'[143]Total Value Added Multipliers'!$H$503</f>
        <v>1.36697578430176</v>
      </c>
      <c r="JB55" s="0" t="n">
        <f aca="false">'[144]Labor Income Multipliers'!$H$503</f>
        <v>1.20976781845093</v>
      </c>
      <c r="JC55" s="0" t="n">
        <f aca="false">'[145]Tax on Production and Imports M'!$H$503</f>
        <v>1.63127946853638</v>
      </c>
    </row>
    <row r="56" customFormat="false" ht="12.75" hidden="false" customHeight="false" outlineLevel="0" collapsed="false">
      <c r="A56" s="352" t="s">
        <v>611</v>
      </c>
      <c r="C56" s="0" t="n">
        <f aca="false">'[1]Output Multipliers'!$F$504</f>
        <v>1.12750792503357</v>
      </c>
      <c r="D56" s="0" t="n">
        <f aca="false">'[2]Employment Multipliers'!$F$504</f>
        <v>18.3810005187988</v>
      </c>
      <c r="E56" s="0" t="n">
        <f aca="false">'[3]Total Value Added Multipliers'!$F$504</f>
        <v>0.723135232925415</v>
      </c>
      <c r="F56" s="0" t="n">
        <f aca="false">'[4]Labor Income Multipliers'!$F$504</f>
        <v>0.453780502080917</v>
      </c>
      <c r="G56" s="0" t="n">
        <f aca="false">'[5]Tax on Production and Imports M'!$F$504</f>
        <v>0.0210854336619377</v>
      </c>
      <c r="H56" s="0" t="n">
        <f aca="false">'[2]Employment Multipliers'!$H$504</f>
        <v>1.03902649879456</v>
      </c>
      <c r="I56" s="0" t="n">
        <f aca="false">'[3]Total Value Added Multipliers'!$H$504</f>
        <v>1.13303101062775</v>
      </c>
      <c r="J56" s="0" t="n">
        <f aca="false">'[4]Labor Income Multipliers'!$H$504</f>
        <v>1.07277464866638</v>
      </c>
      <c r="K56" s="0" t="n">
        <f aca="false">'[5]Tax on Production and Imports M'!$H$504</f>
        <v>1.40828561782837</v>
      </c>
      <c r="L56" s="0" t="n">
        <f aca="false">'[6]Output Multipliers'!$F$504</f>
        <v>1.16154551506042</v>
      </c>
      <c r="M56" s="0" t="n">
        <f aca="false">'[7]Employment Multipliers'!$F$504</f>
        <v>14.8071737289429</v>
      </c>
      <c r="N56" s="0" t="n">
        <f aca="false">'[8]Total Value Added Multipliers'!$F$504</f>
        <v>0.829274296760559</v>
      </c>
      <c r="O56" s="0" t="n">
        <f aca="false">'[9]Labor Income Multipliers'!$F$504</f>
        <v>0.610181510448456</v>
      </c>
      <c r="P56" s="0" t="n">
        <f aca="false">'[10]Tax on Production and Imports M'!$F$504</f>
        <v>0.0200721211731434</v>
      </c>
      <c r="Q56" s="0" t="n">
        <f aca="false">'[7]Employment Multipliers'!$H$504</f>
        <v>1.08660423755646</v>
      </c>
      <c r="R56" s="0" t="n">
        <f aca="false">'[8]Total Value Added Multipliers'!$H$504</f>
        <v>1.14964592456818</v>
      </c>
      <c r="S56" s="0" t="n">
        <f aca="false">'[9]Labor Income Multipliers'!$H$504</f>
        <v>1.09836483001709</v>
      </c>
      <c r="T56" s="0" t="n">
        <f aca="false">'[10]Tax on Production and Imports M'!$H$504</f>
        <v>1.74037635326386</v>
      </c>
      <c r="U56" s="0" t="n">
        <f aca="false">'[11]Output Multipliers'!$F$504</f>
        <v>1.64853370189667</v>
      </c>
      <c r="V56" s="0" t="n">
        <f aca="false">'[12]Employment Multipliers'!$F$504</f>
        <v>19.5488739013672</v>
      </c>
      <c r="W56" s="0" t="n">
        <f aca="false">'[13]Total Value Added Multipliers'!$F$504</f>
        <v>1.11042857170105</v>
      </c>
      <c r="X56" s="0" t="n">
        <f aca="false">'[14]Labor Income Multipliers'!$F$504</f>
        <v>0.739097476005554</v>
      </c>
      <c r="Y56" s="0" t="n">
        <f aca="false">'[15]Tax on Production and Imports M'!$F$504</f>
        <v>0.0416416004300118</v>
      </c>
      <c r="Z56" s="0" t="n">
        <f aca="false">'[12]Employment Multipliers'!$H$504</f>
        <v>1.27607774734497</v>
      </c>
      <c r="AA56" s="0" t="n">
        <f aca="false">'[13]Total Value Added Multipliers'!$H$504</f>
        <v>1.61700534820557</v>
      </c>
      <c r="AB56" s="0" t="n">
        <f aca="false">'[14]Labor Income Multipliers'!$H$504</f>
        <v>1.47720956802368</v>
      </c>
      <c r="AC56" s="0" t="n">
        <f aca="false">'[15]Tax on Production and Imports M'!$H$504</f>
        <v>3.21168899536133</v>
      </c>
      <c r="AD56" s="0" t="n">
        <f aca="false">'[16]Output Multipliers'!$F$504</f>
        <v>1.11218082904816</v>
      </c>
      <c r="AE56" s="0" t="n">
        <f aca="false">'[17]Employment Multipliers'!$F$504</f>
        <v>14.1322059631348</v>
      </c>
      <c r="AF56" s="0" t="n">
        <f aca="false">'[18]Total Value Added Multipliers'!$F$504</f>
        <v>0.789320528507233</v>
      </c>
      <c r="AG56" s="0" t="n">
        <f aca="false">'[19]Labor Income Multipliers'!$F$504</f>
        <v>0.583129465579987</v>
      </c>
      <c r="AH56" s="0" t="n">
        <f aca="false">'[20]Tax on Production and Imports M'!$F$504</f>
        <v>0.017945172265172</v>
      </c>
      <c r="AI56" s="0" t="n">
        <f aca="false">'[17]Employment Multipliers'!$H$504</f>
        <v>1.0358464717865</v>
      </c>
      <c r="AJ56" s="0" t="n">
        <f aca="false">'[18]Total Value Added Multipliers'!$H$504</f>
        <v>1.09475755691528</v>
      </c>
      <c r="AK56" s="0" t="n">
        <f aca="false">'[19]Labor Income Multipliers'!$H$504</f>
        <v>1.05066442489624</v>
      </c>
      <c r="AL56" s="0" t="n">
        <f aca="false">'[20]Tax on Production and Imports M'!$H$504</f>
        <v>1.55411732196808</v>
      </c>
      <c r="AM56" s="0" t="n">
        <f aca="false">'[21]Output Multipliers'!$F$504</f>
        <v>1.13972067832947</v>
      </c>
      <c r="AN56" s="0" t="n">
        <f aca="false">'[22]Employment Multipliers'!$F$504</f>
        <v>13.8935871124268</v>
      </c>
      <c r="AO56" s="0" t="n">
        <f aca="false">'[23]Total Value Added Multipliers'!$F$504</f>
        <v>0.827102601528168</v>
      </c>
      <c r="AP56" s="0" t="n">
        <f aca="false">'[24]Labor Income Multipliers'!$F$504</f>
        <v>0.637204349040985</v>
      </c>
      <c r="AQ56" s="0" t="n">
        <f aca="false">'[25]Tax on Production and Imports M'!$F$504</f>
        <v>0.0168480649590492</v>
      </c>
      <c r="AR56" s="0" t="n">
        <f aca="false">'[22]Employment Multipliers'!$H$504</f>
        <v>1.10134553909302</v>
      </c>
      <c r="AS56" s="0" t="n">
        <f aca="false">'[23]Total Value Added Multipliers'!$H$504</f>
        <v>1.11465811729431</v>
      </c>
      <c r="AT56" s="0" t="n">
        <f aca="false">'[24]Labor Income Multipliers'!$H$504</f>
        <v>1.08268427848816</v>
      </c>
      <c r="AU56" s="0" t="n">
        <f aca="false">'[25]Tax on Production and Imports M'!$H$504</f>
        <v>1.57801055908203</v>
      </c>
      <c r="AV56" s="0" t="n">
        <f aca="false">'[26]Output Multipliers'!$F$504</f>
        <v>1.08282327651978</v>
      </c>
      <c r="AW56" s="0" t="n">
        <f aca="false">'[27]Employment Multipliers'!$F$504</f>
        <v>17.6857051849365</v>
      </c>
      <c r="AX56" s="0" t="n">
        <f aca="false">'[28]Total Value Added Multipliers'!$F$504</f>
        <v>0.709129095077515</v>
      </c>
      <c r="AY56" s="0" t="n">
        <f aca="false">'[29]Labor Income Multipliers'!$F$504</f>
        <v>0.476482719182968</v>
      </c>
      <c r="AZ56" s="0" t="n">
        <f aca="false">'[30]Tax on Production and Imports M'!$F$504</f>
        <v>0.0172318164259195</v>
      </c>
      <c r="BA56" s="0" t="n">
        <f aca="false">'[27]Employment Multipliers'!$H$504</f>
        <v>1.04472029209137</v>
      </c>
      <c r="BB56" s="0" t="n">
        <f aca="false">'[28]Total Value Added Multipliers'!$H$504</f>
        <v>1.08460640907288</v>
      </c>
      <c r="BC56" s="0" t="n">
        <f aca="false">'[29]Labor Income Multipliers'!$H$504</f>
        <v>1.06393611431122</v>
      </c>
      <c r="BD56" s="0" t="n">
        <f aca="false">'[30]Tax on Production and Imports M'!$H$504</f>
        <v>1.20270586013794</v>
      </c>
      <c r="BE56" s="0" t="n">
        <f aca="false">'[31]Output Multipliers'!$F$504</f>
        <v>1.0990731716156</v>
      </c>
      <c r="BF56" s="0" t="n">
        <f aca="false">'[32]Employment Multipliers'!$F$504</f>
        <v>17.1070404052734</v>
      </c>
      <c r="BG56" s="0" t="n">
        <f aca="false">'[33]Total Value Added Multipliers'!$F$504</f>
        <v>0.729070663452148</v>
      </c>
      <c r="BH56" s="0" t="n">
        <f aca="false">'[34]Labor Income Multipliers'!$F$504</f>
        <v>0.489342749118805</v>
      </c>
      <c r="BI56" s="0" t="n">
        <f aca="false">'[35]Tax on Production and Imports M'!$F$504</f>
        <v>0.0192768312990665</v>
      </c>
      <c r="BJ56" s="0" t="n">
        <f aca="false">'[32]Employment Multipliers'!$H$504</f>
        <v>1.03604304790497</v>
      </c>
      <c r="BK56" s="0" t="n">
        <f aca="false">'[33]Total Value Added Multipliers'!$H$504</f>
        <v>1.10075855255127</v>
      </c>
      <c r="BL56" s="0" t="n">
        <f aca="false">'[34]Labor Income Multipliers'!$H$504</f>
        <v>1.06046485900879</v>
      </c>
      <c r="BM56" s="0" t="n">
        <f aca="false">'[35]Tax on Production and Imports M'!$H$504</f>
        <v>1.37939691543579</v>
      </c>
      <c r="BN56" s="0" t="n">
        <f aca="false">'[36]Output Multipliers'!$F$504</f>
        <v>1.50098562240601</v>
      </c>
      <c r="BO56" s="0" t="n">
        <f aca="false">'[37]Employment Multipliers'!$F$504</f>
        <v>21.0217151641846</v>
      </c>
      <c r="BP56" s="0" t="n">
        <f aca="false">'[38]Total Value Added Multipliers'!$F$504</f>
        <v>0.950121641159058</v>
      </c>
      <c r="BQ56" s="0" t="n">
        <f aca="false">'[39]Labor Income Multipliers'!$F$504</f>
        <v>0.590816378593445</v>
      </c>
      <c r="BR56" s="0" t="n">
        <f aca="false">'[40]Tax on Production and Imports M'!$F$504</f>
        <v>0.0330328494310379</v>
      </c>
      <c r="BS56" s="0" t="n">
        <f aca="false">'[37]Employment Multipliers'!$H$504</f>
        <v>1.19306755065918</v>
      </c>
      <c r="BT56" s="0" t="n">
        <f aca="false">'[38]Total Value Added Multipliers'!$H$504</f>
        <v>1.48531532287598</v>
      </c>
      <c r="BU56" s="0" t="n">
        <f aca="false">'[39]Labor Income Multipliers'!$H$504</f>
        <v>1.38916456699371</v>
      </c>
      <c r="BV56" s="0" t="n">
        <f aca="false">'[40]Tax on Production and Imports M'!$H$504</f>
        <v>2.21510124206543</v>
      </c>
      <c r="BW56" s="0" t="n">
        <f aca="false">'[41]Output Multipliers'!$F$504</f>
        <v>1.25115871429443</v>
      </c>
      <c r="BX56" s="0" t="n">
        <f aca="false">'[42]Employment Multipliers'!$F$504</f>
        <v>16.3408966064453</v>
      </c>
      <c r="BY56" s="0" t="n">
        <f aca="false">'[43]Total Value Added Multipliers'!$F$504</f>
        <v>0.854983806610107</v>
      </c>
      <c r="BZ56" s="0" t="n">
        <f aca="false">'[44]Labor Income Multipliers'!$F$504</f>
        <v>0.613070785999298</v>
      </c>
      <c r="CA56" s="0" t="n">
        <f aca="false">'[45]Tax on Production and Imports M'!$F$504</f>
        <v>0.0232030749320984</v>
      </c>
      <c r="CB56" s="0" t="n">
        <f aca="false">'[42]Employment Multipliers'!$H$504</f>
        <v>1.13445067405701</v>
      </c>
      <c r="CC56" s="0" t="n">
        <f aca="false">'[43]Total Value Added Multipliers'!$H$504</f>
        <v>1.21199309825897</v>
      </c>
      <c r="CD56" s="0" t="n">
        <f aca="false">'[44]Labor Income Multipliers'!$H$504</f>
        <v>1.15633118152618</v>
      </c>
      <c r="CE56" s="0" t="n">
        <f aca="false">'[45]Tax on Production and Imports M'!$H$504</f>
        <v>1.90329456329346</v>
      </c>
      <c r="CF56" s="0" t="n">
        <f aca="false">'[46]Output Multipliers'!$F$504</f>
        <v>1.14487051963806</v>
      </c>
      <c r="CG56" s="0" t="n">
        <f aca="false">'[47]Employment Multipliers'!$F$504</f>
        <v>22.6943702697754</v>
      </c>
      <c r="CH56" s="0" t="n">
        <f aca="false">'[48]Total Value Added Multipliers'!$F$504</f>
        <v>0.648180663585663</v>
      </c>
      <c r="CI56" s="0" t="n">
        <f aca="false">'[49]Labor Income Multipliers'!$F$504</f>
        <v>0.342664450407028</v>
      </c>
      <c r="CJ56" s="0" t="n">
        <f aca="false">'[50]Tax on Production and Imports M'!$F$504</f>
        <v>0.0276638492941856</v>
      </c>
      <c r="CK56" s="0" t="n">
        <f aca="false">'[47]Employment Multipliers'!$H$504</f>
        <v>1.05994975566864</v>
      </c>
      <c r="CL56" s="0" t="n">
        <f aca="false">'[48]Total Value Added Multipliers'!$H$504</f>
        <v>1.15303194522858</v>
      </c>
      <c r="CM56" s="0" t="n">
        <f aca="false">'[49]Labor Income Multipliers'!$H$504</f>
        <v>1.13593852519989</v>
      </c>
      <c r="CN56" s="0" t="n">
        <f aca="false">'[50]Tax on Production and Imports M'!$H$504</f>
        <v>1.52661824226379</v>
      </c>
      <c r="CO56" s="0" t="n">
        <f aca="false">'[51]Output Multipliers'!$F$504</f>
        <v>1.30641186237335</v>
      </c>
      <c r="CP56" s="0" t="n">
        <f aca="false">'[52]Employment Multipliers'!$F$504</f>
        <v>20.1426849365234</v>
      </c>
      <c r="CQ56" s="0" t="n">
        <f aca="false">'[53]Total Value Added Multipliers'!$F$504</f>
        <v>0.839138984680176</v>
      </c>
      <c r="CR56" s="0" t="n">
        <f aca="false">'[54]Labor Income Multipliers'!$F$504</f>
        <v>0.522533655166626</v>
      </c>
      <c r="CS56" s="0" t="n">
        <f aca="false">'[55]Tax on Production and Imports M'!$F$504</f>
        <v>0.0270390789955854</v>
      </c>
      <c r="CT56" s="0" t="n">
        <f aca="false">'[52]Employment Multipliers'!$H$504</f>
        <v>1.12351524829865</v>
      </c>
      <c r="CU56" s="0" t="n">
        <f aca="false">'[53]Total Value Added Multipliers'!$H$504</f>
        <v>1.32487881183624</v>
      </c>
      <c r="CV56" s="0" t="n">
        <f aca="false">'[54]Labor Income Multipliers'!$H$504</f>
        <v>1.25837421417236</v>
      </c>
      <c r="CW56" s="0" t="n">
        <f aca="false">'[55]Tax on Production and Imports M'!$H$504</f>
        <v>1.78198575973511</v>
      </c>
      <c r="CX56" s="0" t="n">
        <f aca="false">'[56]Output Multipliers'!$F$504</f>
        <v>1.42641615867615</v>
      </c>
      <c r="CY56" s="0" t="n">
        <f aca="false">'[57]Employment Multipliers'!$F$504</f>
        <v>21.1210556030273</v>
      </c>
      <c r="CZ56" s="0" t="n">
        <f aca="false">'[58]Total Value Added Multipliers'!$F$504</f>
        <v>0.880868196487427</v>
      </c>
      <c r="DA56" s="0" t="n">
        <f aca="false">'[59]Labor Income Multipliers'!$F$504</f>
        <v>0.535492718219757</v>
      </c>
      <c r="DB56" s="0" t="n">
        <f aca="false">'[60]Tax on Production and Imports M'!$F$504</f>
        <v>0.0314514935016632</v>
      </c>
      <c r="DC56" s="0" t="n">
        <f aca="false">'[57]Employment Multipliers'!$H$504</f>
        <v>1.18442940711975</v>
      </c>
      <c r="DD56" s="0" t="n">
        <f aca="false">'[58]Total Value Added Multipliers'!$H$504</f>
        <v>1.38646531105042</v>
      </c>
      <c r="DE56" s="0" t="n">
        <f aca="false">'[59]Labor Income Multipliers'!$H$504</f>
        <v>1.27993047237396</v>
      </c>
      <c r="DF56" s="0" t="n">
        <f aca="false">'[60]Tax on Production and Imports M'!$H$504</f>
        <v>2.08394169807434</v>
      </c>
      <c r="DG56" s="0" t="n">
        <f aca="false">'[61]Output Multipliers'!$F$504</f>
        <v>1.35581755638123</v>
      </c>
      <c r="DH56" s="0" t="n">
        <f aca="false">'[62]Employment Multipliers'!$F$504</f>
        <v>17.5609531402588</v>
      </c>
      <c r="DI56" s="0" t="n">
        <f aca="false">'[63]Total Value Added Multipliers'!$F$504</f>
        <v>0.91559773683548</v>
      </c>
      <c r="DJ56" s="0" t="n">
        <f aca="false">'[64]Labor Income Multipliers'!$F$504</f>
        <v>0.628239512443543</v>
      </c>
      <c r="DK56" s="0" t="n">
        <f aca="false">'[65]Tax on Production and Imports M'!$F$504</f>
        <v>0.0270071625709534</v>
      </c>
      <c r="DL56" s="0" t="n">
        <f aca="false">'[62]Employment Multipliers'!$H$504</f>
        <v>1.17837274074554</v>
      </c>
      <c r="DM56" s="0" t="n">
        <f aca="false">'[63]Total Value Added Multipliers'!$H$504</f>
        <v>1.31694746017456</v>
      </c>
      <c r="DN56" s="0" t="n">
        <f aca="false">'[64]Labor Income Multipliers'!$H$504</f>
        <v>1.22242796421051</v>
      </c>
      <c r="DO56" s="0" t="n">
        <f aca="false">'[65]Tax on Production and Imports M'!$H$504</f>
        <v>2.14123463630676</v>
      </c>
      <c r="DP56" s="0" t="n">
        <f aca="false">'[66]Output Multipliers'!$F$504</f>
        <v>1.2974613904953</v>
      </c>
      <c r="DQ56" s="0" t="n">
        <f aca="false">'[67]Employment Multipliers'!$F$504</f>
        <v>20.8289108276367</v>
      </c>
      <c r="DR56" s="0" t="n">
        <f aca="false">'[68]Total Value Added Multipliers'!$F$504</f>
        <v>0.807657361030579</v>
      </c>
      <c r="DS56" s="0" t="n">
        <f aca="false">'[69]Labor Income Multipliers'!$F$504</f>
        <v>0.500769972801209</v>
      </c>
      <c r="DT56" s="0" t="n">
        <f aca="false">'[70]Tax on Production and Imports M'!$F$504</f>
        <v>0.0275737568736076</v>
      </c>
      <c r="DU56" s="0" t="n">
        <f aca="false">'[67]Employment Multipliers'!$H$504</f>
        <v>1.13376688957214</v>
      </c>
      <c r="DV56" s="0" t="n">
        <f aca="false">'[68]Total Value Added Multipliers'!$H$504</f>
        <v>1.29368412494659</v>
      </c>
      <c r="DW56" s="0" t="n">
        <f aca="false">'[69]Labor Income Multipliers'!$H$504</f>
        <v>1.24945402145386</v>
      </c>
      <c r="DX56" s="0" t="n">
        <f aca="false">'[70]Tax on Production and Imports M'!$H$504</f>
        <v>1.77338850498199</v>
      </c>
      <c r="DY56" s="0" t="n">
        <f aca="false">'[71]Output Multipliers'!$F$504</f>
        <v>1.13924193382263</v>
      </c>
      <c r="DZ56" s="0" t="n">
        <f aca="false">'[72]Employment Multipliers'!$F$504</f>
        <v>16.1012344360352</v>
      </c>
      <c r="EA56" s="0" t="n">
        <f aca="false">'[73]Total Value Added Multipliers'!$F$504</f>
        <v>0.781243026256561</v>
      </c>
      <c r="EB56" s="0" t="n">
        <f aca="false">'[74]Labor Income Multipliers'!$F$504</f>
        <v>0.559190452098846</v>
      </c>
      <c r="EC56" s="0" t="n">
        <f aca="false">'[75]Tax on Production and Imports M'!$F$504</f>
        <v>0.0196025297045708</v>
      </c>
      <c r="ED56" s="0" t="n">
        <f aca="false">'[72]Employment Multipliers'!$H$504</f>
        <v>1.06996691226959</v>
      </c>
      <c r="EE56" s="0" t="n">
        <f aca="false">'[73]Total Value Added Multipliers'!$H$504</f>
        <v>1.12853300571442</v>
      </c>
      <c r="EF56" s="0" t="n">
        <f aca="false">'[74]Labor Income Multipliers'!$H$504</f>
        <v>1.09822285175323</v>
      </c>
      <c r="EG56" s="0" t="n">
        <f aca="false">'[75]Tax on Production and Imports M'!$H$504</f>
        <v>1.53912532329559</v>
      </c>
      <c r="EH56" s="0" t="n">
        <f aca="false">'[76]Output Multipliers'!$F$504</f>
        <v>1.36423480510712</v>
      </c>
      <c r="EI56" s="0" t="n">
        <f aca="false">'[77]Employment Multipliers'!$F$504</f>
        <v>20.9718151092529</v>
      </c>
      <c r="EJ56" s="0" t="n">
        <f aca="false">'[78]Total Value Added Multipliers'!$F$504</f>
        <v>0.86369115114212</v>
      </c>
      <c r="EK56" s="0" t="n">
        <f aca="false">'[79]Labor Income Multipliers'!$F$504</f>
        <v>0.52725213766098</v>
      </c>
      <c r="EL56" s="0" t="n">
        <f aca="false">'[80]Tax on Production and Imports M'!$F$504</f>
        <v>0.0324155911803246</v>
      </c>
      <c r="EM56" s="0" t="n">
        <f aca="false">'[77]Employment Multipliers'!$H$504</f>
        <v>1.16880130767822</v>
      </c>
      <c r="EN56" s="0" t="n">
        <f aca="false">'[78]Total Value Added Multipliers'!$H$504</f>
        <v>1.36429262161255</v>
      </c>
      <c r="EO56" s="0" t="n">
        <f aca="false">'[79]Labor Income Multipliers'!$H$504</f>
        <v>1.27120971679688</v>
      </c>
      <c r="EP56" s="0" t="n">
        <f aca="false">'[80]Tax on Production and Imports M'!$H$504</f>
        <v>2.13456439971924</v>
      </c>
      <c r="EQ56" s="0" t="n">
        <f aca="false">'[81]Output Multipliers'!$F$504</f>
        <v>1.13065040111542</v>
      </c>
      <c r="ER56" s="0" t="n">
        <f aca="false">'[82]Employment Multipliers'!$F$504</f>
        <v>15.298620223999</v>
      </c>
      <c r="ES56" s="0" t="n">
        <f aca="false">'[83]Total Value Added Multipliers'!$F$504</f>
        <v>0.778126537799835</v>
      </c>
      <c r="ET56" s="0" t="n">
        <f aca="false">'[84]Labor Income Multipliers'!$F$504</f>
        <v>0.561909556388855</v>
      </c>
      <c r="EU56" s="0" t="n">
        <f aca="false">'[85]Tax on Production and Imports M'!$F$504</f>
        <v>0.0186460837721825</v>
      </c>
      <c r="EV56" s="0" t="n">
        <f aca="false">'[82]Employment Multipliers'!$H$504</f>
        <v>1.04939305782318</v>
      </c>
      <c r="EW56" s="0" t="n">
        <f aca="false">'[83]Total Value Added Multipliers'!$H$504</f>
        <v>1.10864496231079</v>
      </c>
      <c r="EX56" s="0" t="n">
        <f aca="false">'[84]Labor Income Multipliers'!$H$504</f>
        <v>1.0713222026825</v>
      </c>
      <c r="EY56" s="0" t="n">
        <f aca="false">'[85]Tax on Production and Imports M'!$H$504</f>
        <v>1.51120793819428</v>
      </c>
      <c r="EZ56" s="0" t="n">
        <f aca="false">'[86]Output Multipliers'!$F$504</f>
        <v>1.15702450275421</v>
      </c>
      <c r="FA56" s="0" t="n">
        <f aca="false">'[87]Employment Multipliers'!$F$504</f>
        <v>17.4127979278564</v>
      </c>
      <c r="FB56" s="0" t="n">
        <f aca="false">'[88]Total Value Added Multipliers'!$F$504</f>
        <v>0.76851212978363</v>
      </c>
      <c r="FC56" s="0" t="n">
        <f aca="false">'[89]Labor Income Multipliers'!$F$504</f>
        <v>0.516374409198761</v>
      </c>
      <c r="FD56" s="0" t="n">
        <f aca="false">'[90]Tax on Production and Imports M'!$F$504</f>
        <v>0.0267470479011536</v>
      </c>
      <c r="FE56" s="0" t="n">
        <f aca="false">'[87]Employment Multipliers'!$H$504</f>
        <v>1.04880785942078</v>
      </c>
      <c r="FF56" s="0" t="n">
        <f aca="false">'[88]Total Value Added Multipliers'!$H$504</f>
        <v>1.16356134414673</v>
      </c>
      <c r="FG56" s="0" t="n">
        <f aca="false">'[89]Labor Income Multipliers'!$H$504</f>
        <v>1.12625551223755</v>
      </c>
      <c r="FH56" s="0" t="n">
        <f aca="false">'[90]Tax on Production and Imports M'!$H$504</f>
        <v>1.90350461006165</v>
      </c>
      <c r="FI56" s="0" t="n">
        <f aca="false">'[91]Output Multipliers'!$F$504</f>
        <v>1.08151841163635</v>
      </c>
      <c r="FJ56" s="0" t="n">
        <f aca="false">'[92]Employment Multipliers'!$F$504</f>
        <v>15.0049457550049</v>
      </c>
      <c r="FK56" s="0" t="n">
        <f aca="false">'[93]Total Value Added Multipliers'!$F$504</f>
        <v>0.752492129802704</v>
      </c>
      <c r="FL56" s="0" t="n">
        <f aca="false">'[94]Labor Income Multipliers'!$F$504</f>
        <v>0.545452475547791</v>
      </c>
      <c r="FM56" s="0" t="n">
        <f aca="false">'[95]Tax on Production and Imports M'!$F$504</f>
        <v>0.0166058000177145</v>
      </c>
      <c r="FN56" s="0" t="n">
        <f aca="false">'[92]Employment Multipliers'!$H$504</f>
        <v>1.02564096450806</v>
      </c>
      <c r="FO56" s="0" t="n">
        <f aca="false">'[93]Total Value Added Multipliers'!$H$504</f>
        <v>1.07372641563416</v>
      </c>
      <c r="FP56" s="0" t="n">
        <f aca="false">'[94]Labor Income Multipliers'!$H$504</f>
        <v>1.04327261447907</v>
      </c>
      <c r="FQ56" s="0" t="n">
        <f aca="false">'[95]Tax on Production and Imports M'!$H$504</f>
        <v>1.34113168716431</v>
      </c>
      <c r="FR56" s="0" t="n">
        <f aca="false">'[96]Output Multipliers'!$F$504</f>
        <v>1.22720181941986</v>
      </c>
      <c r="FS56" s="0" t="n">
        <f aca="false">'[97]Employment Multipliers'!$F$504</f>
        <v>18.708309173584</v>
      </c>
      <c r="FT56" s="0" t="n">
        <f aca="false">'[98]Total Value Added Multipliers'!$F$504</f>
        <v>0.78249990940094</v>
      </c>
      <c r="FU56" s="0" t="n">
        <f aca="false">'[99]Labor Income Multipliers'!$F$504</f>
        <v>0.517234623432159</v>
      </c>
      <c r="FV56" s="0" t="n">
        <f aca="false">'[100]Tax on Production and Imports M'!$F$504</f>
        <v>0.0250585898756981</v>
      </c>
      <c r="FW56" s="0" t="n">
        <f aca="false">'[97]Employment Multipliers'!$H$504</f>
        <v>1.11733043193817</v>
      </c>
      <c r="FX56" s="0" t="n">
        <f aca="false">'[98]Total Value Added Multipliers'!$H$504</f>
        <v>1.1899448633194</v>
      </c>
      <c r="FY56" s="0" t="n">
        <f aca="false">'[99]Labor Income Multipliers'!$H$504</f>
        <v>1.13958585262299</v>
      </c>
      <c r="FZ56" s="0" t="n">
        <f aca="false">'[100]Tax on Production and Imports M'!$H$504</f>
        <v>1.76829361915588</v>
      </c>
      <c r="GA56" s="0" t="n">
        <f aca="false">'[101]Output Multipliers'!$F$504</f>
        <v>1.30523300170898</v>
      </c>
      <c r="GB56" s="0" t="n">
        <f aca="false">'[102]Employment Multipliers'!$F$504</f>
        <v>17.4891738891602</v>
      </c>
      <c r="GC56" s="0" t="n">
        <f aca="false">'[103]Total Value Added Multipliers'!$F$504</f>
        <v>0.86816680431366</v>
      </c>
      <c r="GD56" s="0" t="n">
        <f aca="false">'[104]Labor Income Multipliers'!$F$504</f>
        <v>0.582724750041962</v>
      </c>
      <c r="GE56" s="0" t="n">
        <f aca="false">'[105]Tax on Production and Imports M'!$F$504</f>
        <v>0.0251200273633003</v>
      </c>
      <c r="GF56" s="0" t="n">
        <f aca="false">'[102]Employment Multipliers'!$H$504</f>
        <v>1.1430891752243</v>
      </c>
      <c r="GG56" s="0" t="n">
        <f aca="false">'[103]Total Value Added Multipliers'!$H$504</f>
        <v>1.26348721981049</v>
      </c>
      <c r="GH56" s="0" t="n">
        <f aca="false">'[104]Labor Income Multipliers'!$H$504</f>
        <v>1.16318786144257</v>
      </c>
      <c r="GI56" s="0" t="n">
        <f aca="false">'[105]Tax on Production and Imports M'!$H$504</f>
        <v>1.93991017341614</v>
      </c>
      <c r="GJ56" s="0" t="n">
        <f aca="false">'[106]Output Multipliers'!$F$504</f>
        <v>1.27489829063416</v>
      </c>
      <c r="GK56" s="0" t="n">
        <f aca="false">'[107]Employment Multipliers'!$F$504</f>
        <v>17.6971054077148</v>
      </c>
      <c r="GL56" s="0" t="n">
        <f aca="false">'[108]Total Value Added Multipliers'!$F$504</f>
        <v>0.84643942117691</v>
      </c>
      <c r="GM56" s="0" t="n">
        <f aca="false">'[109]Labor Income Multipliers'!$F$504</f>
        <v>0.587163865566254</v>
      </c>
      <c r="GN56" s="0" t="n">
        <f aca="false">'[110]Tax on Production and Imports M'!$F$504</f>
        <v>0.0230292212218046</v>
      </c>
      <c r="GO56" s="0" t="n">
        <f aca="false">'[107]Employment Multipliers'!$H$504</f>
        <v>1.1388955116272</v>
      </c>
      <c r="GP56" s="0" t="n">
        <f aca="false">'[108]Total Value Added Multipliers'!$H$504</f>
        <v>1.24068796634674</v>
      </c>
      <c r="GQ56" s="0" t="n">
        <f aca="false">'[109]Labor Income Multipliers'!$H$504</f>
        <v>1.19056737422943</v>
      </c>
      <c r="GR56" s="0" t="n">
        <f aca="false">'[110]Tax on Production and Imports M'!$H$504</f>
        <v>1.75110280513763</v>
      </c>
      <c r="GS56" s="0" t="n">
        <f aca="false">'[111]Output Multipliers'!$F$504</f>
        <v>1.11962878704071</v>
      </c>
      <c r="GT56" s="0" t="n">
        <f aca="false">'[112]Employment Multipliers'!$F$504</f>
        <v>14.6011428833008</v>
      </c>
      <c r="GU56" s="0" t="n">
        <f aca="false">'[113]Total Value Added Multipliers'!$F$504</f>
        <v>0.801559507846832</v>
      </c>
      <c r="GV56" s="0" t="n">
        <f aca="false">'[114]Labor Income Multipliers'!$F$504</f>
        <v>0.595670461654663</v>
      </c>
      <c r="GW56" s="0" t="n">
        <f aca="false">'[115]Tax on Production and Imports M'!$F$504</f>
        <v>0.0191598683595657</v>
      </c>
      <c r="GX56" s="0" t="n">
        <f aca="false">'[112]Employment Multipliers'!$H$504</f>
        <v>1.07081687450409</v>
      </c>
      <c r="GY56" s="0" t="n">
        <f aca="false">'[113]Total Value Added Multipliers'!$H$504</f>
        <v>1.11149215698242</v>
      </c>
      <c r="GZ56" s="0" t="n">
        <f aca="false">'[114]Labor Income Multipliers'!$H$504</f>
        <v>1.07277953624725</v>
      </c>
      <c r="HA56" s="0" t="n">
        <f aca="false">'[115]Tax on Production and Imports M'!$H$504</f>
        <v>1.66024267673492</v>
      </c>
      <c r="HB56" s="0" t="n">
        <f aca="false">'[116]Output Multipliers'!$F$504</f>
        <v>1.26766395568848</v>
      </c>
      <c r="HC56" s="0" t="n">
        <f aca="false">'[117]Employment Multipliers'!$F$504</f>
        <v>16.5106468200684</v>
      </c>
      <c r="HD56" s="0" t="n">
        <f aca="false">'[118]Total Value Added Multipliers'!$F$504</f>
        <v>0.865978956222534</v>
      </c>
      <c r="HE56" s="0" t="n">
        <f aca="false">'[119]Labor Income Multipliers'!$F$504</f>
        <v>0.597988784313202</v>
      </c>
      <c r="HF56" s="0" t="n">
        <f aca="false">'[120]Tax on Production and Imports M'!$F$504</f>
        <v>0.0228807721287012</v>
      </c>
      <c r="HG56" s="0" t="n">
        <f aca="false">'[117]Employment Multipliers'!$H$504</f>
        <v>1.1327657699585</v>
      </c>
      <c r="HH56" s="0" t="n">
        <f aca="false">'[118]Total Value Added Multipliers'!$H$504</f>
        <v>1.23370516300201</v>
      </c>
      <c r="HI56" s="0" t="n">
        <f aca="false">'[119]Labor Income Multipliers'!$H$504</f>
        <v>1.13989555835724</v>
      </c>
      <c r="HJ56" s="0" t="n">
        <f aca="false">'[120]Tax on Production and Imports M'!$H$504</f>
        <v>1.85480129718781</v>
      </c>
      <c r="HK56" s="0" t="n">
        <f aca="false">'[121]Output Multipliers'!$F$504</f>
        <v>1.29019510746002</v>
      </c>
      <c r="HL56" s="0" t="n">
        <f aca="false">'[122]Employment Multipliers'!$F$504</f>
        <v>17.9867153167725</v>
      </c>
      <c r="HM56" s="0" t="n">
        <f aca="false">'[123]Total Value Added Multipliers'!$F$504</f>
        <v>0.851613163948059</v>
      </c>
      <c r="HN56" s="0" t="n">
        <f aca="false">'[124]Labor Income Multipliers'!$F$504</f>
        <v>0.568048357963562</v>
      </c>
      <c r="HO56" s="0" t="n">
        <f aca="false">'[125]Tax on Production and Imports M'!$F$504</f>
        <v>0.0269302204251289</v>
      </c>
      <c r="HP56" s="0" t="n">
        <f aca="false">'[122]Employment Multipliers'!$H$504</f>
        <v>1.13481271266937</v>
      </c>
      <c r="HQ56" s="0" t="n">
        <f aca="false">'[123]Total Value Added Multipliers'!$H$504</f>
        <v>1.26002192497253</v>
      </c>
      <c r="HR56" s="0" t="n">
        <f aca="false">'[124]Labor Income Multipliers'!$H$504</f>
        <v>1.17600440979004</v>
      </c>
      <c r="HS56" s="0" t="n">
        <f aca="false">'[125]Tax on Production and Imports M'!$H$504</f>
        <v>2.00753402709961</v>
      </c>
      <c r="HT56" s="0" t="n">
        <f aca="false">'[126]Output Multipliers'!$F$504</f>
        <v>1.12699222564697</v>
      </c>
      <c r="HU56" s="0" t="n">
        <f aca="false">'[127]Employment Multipliers'!$F$504</f>
        <v>13.8033981323242</v>
      </c>
      <c r="HV56" s="0" t="n">
        <f aca="false">'[128]Total Value Added Multipliers'!$F$504</f>
        <v>0.81315290927887</v>
      </c>
      <c r="HW56" s="0" t="n">
        <f aca="false">'[129]Labor Income Multipliers'!$F$504</f>
        <v>0.613747775554657</v>
      </c>
      <c r="HX56" s="0" t="n">
        <f aca="false">'[130]Tax on Production and Imports M'!$F$504</f>
        <v>0.0171069297939539</v>
      </c>
      <c r="HY56" s="0" t="n">
        <f aca="false">'[127]Employment Multipliers'!$H$504</f>
        <v>1.05985891819</v>
      </c>
      <c r="HZ56" s="0" t="n">
        <f aca="false">'[128]Total Value Added Multipliers'!$H$504</f>
        <v>1.10834276676178</v>
      </c>
      <c r="IA56" s="0" t="n">
        <f aca="false">'[129]Labor Income Multipliers'!$H$504</f>
        <v>1.06699657440186</v>
      </c>
      <c r="IB56" s="0" t="n">
        <f aca="false">'[130]Tax on Production and Imports M'!$H$504</f>
        <v>1.55197525024414</v>
      </c>
      <c r="IC56" s="0" t="n">
        <f aca="false">'[131]Output Multipliers'!$F$504</f>
        <v>1.26402449607849</v>
      </c>
      <c r="ID56" s="0" t="n">
        <f aca="false">'[132]Employment Multipliers'!$F$504</f>
        <v>20.4874515533447</v>
      </c>
      <c r="IE56" s="0" t="n">
        <f aca="false">'[133]Total Value Added Multipliers'!$F$504</f>
        <v>0.779171526432037</v>
      </c>
      <c r="IF56" s="0" t="n">
        <f aca="false">'[134]Labor Income Multipliers'!$F$504</f>
        <v>0.473806470632553</v>
      </c>
      <c r="IG56" s="0" t="n">
        <f aca="false">'[135]Tax on Production and Imports M'!$F$504</f>
        <v>0.0293592363595963</v>
      </c>
      <c r="IH56" s="0" t="n">
        <f aca="false">'[132]Employment Multipliers'!$H$504</f>
        <v>1.11732649803162</v>
      </c>
      <c r="II56" s="0" t="n">
        <f aca="false">'[133]Total Value Added Multipliers'!$H$504</f>
        <v>1.24661540985107</v>
      </c>
      <c r="IJ56" s="0" t="n">
        <f aca="false">'[134]Labor Income Multipliers'!$H$504</f>
        <v>1.17879331111908</v>
      </c>
      <c r="IK56" s="0" t="n">
        <f aca="false">'[135]Tax on Production and Imports M'!$H$504</f>
        <v>1.89185404777527</v>
      </c>
      <c r="IL56" s="0" t="n">
        <f aca="false">'[136]Output Multipliers'!$F$504</f>
        <v>1.15851533412933</v>
      </c>
      <c r="IM56" s="0" t="n">
        <f aca="false">'[137]Employment Multipliers'!$F$504</f>
        <v>18.7209491729736</v>
      </c>
      <c r="IN56" s="0" t="n">
        <f aca="false">'[138]Total Value Added Multipliers'!$F$504</f>
        <v>0.742265045642853</v>
      </c>
      <c r="IO56" s="0" t="n">
        <f aca="false">'[139]Labor Income Multipliers'!$F$504</f>
        <v>0.471881091594696</v>
      </c>
      <c r="IP56" s="0" t="n">
        <f aca="false">'[140]Tax on Production and Imports M'!$F$504</f>
        <v>0.0225019510835409</v>
      </c>
      <c r="IQ56" s="0" t="n">
        <f aca="false">'[137]Employment Multipliers'!$H$504</f>
        <v>1.06063139438629</v>
      </c>
      <c r="IR56" s="0" t="n">
        <f aca="false">'[138]Total Value Added Multipliers'!$H$504</f>
        <v>1.16152155399323</v>
      </c>
      <c r="IS56" s="0" t="n">
        <f aca="false">'[139]Labor Income Multipliers'!$H$504</f>
        <v>1.11214959621429</v>
      </c>
      <c r="IT56" s="0" t="n">
        <f aca="false">'[140]Tax on Production and Imports M'!$H$504</f>
        <v>1.50628626346588</v>
      </c>
      <c r="IU56" s="0" t="n">
        <f aca="false">'[141]Output Multipliers'!$F$504</f>
        <v>1.21607756614685</v>
      </c>
      <c r="IV56" s="0" t="n">
        <f aca="false">'[142]Employment Multipliers'!$F$504</f>
        <v>15.0239143371582</v>
      </c>
      <c r="IW56" s="0" t="n">
        <f aca="false">'[143]Total Value Added Multipliers'!$F$504</f>
        <v>0.853153467178345</v>
      </c>
      <c r="IX56" s="0" t="n">
        <f aca="false">'[144]Labor Income Multipliers'!$F$504</f>
        <v>0.625411868095398</v>
      </c>
      <c r="IY56" s="0" t="n">
        <f aca="false">'[145]Tax on Production and Imports M'!$F$504</f>
        <v>0.0219089798629284</v>
      </c>
      <c r="IZ56" s="0" t="n">
        <f aca="false">'[142]Employment Multipliers'!$H$504</f>
        <v>1.12190842628479</v>
      </c>
      <c r="JA56" s="0" t="n">
        <f aca="false">'[143]Total Value Added Multipliers'!$H$504</f>
        <v>1.17490208148956</v>
      </c>
      <c r="JB56" s="0" t="n">
        <f aca="false">'[144]Labor Income Multipliers'!$H$504</f>
        <v>1.11041915416718</v>
      </c>
      <c r="JC56" s="0" t="n">
        <f aca="false">'[145]Tax on Production and Imports M'!$H$504</f>
        <v>1.93306827545166</v>
      </c>
    </row>
    <row r="57" customFormat="false" ht="12.75" hidden="false" customHeight="false" outlineLevel="0" collapsed="false">
      <c r="A57" s="352" t="s">
        <v>612</v>
      </c>
      <c r="C57" s="0" t="n">
        <f aca="false">'[1]Output Multipliers'!$F$505</f>
        <v>1.12876772880554</v>
      </c>
      <c r="D57" s="0" t="n">
        <f aca="false">'[2]Employment Multipliers'!$F$505</f>
        <v>13.6754589080811</v>
      </c>
      <c r="E57" s="0" t="n">
        <f aca="false">'[3]Total Value Added Multipliers'!$F$505</f>
        <v>0.540480136871338</v>
      </c>
      <c r="F57" s="0" t="n">
        <f aca="false">'[4]Labor Income Multipliers'!$F$505</f>
        <v>0.379529029130936</v>
      </c>
      <c r="G57" s="0" t="n">
        <f aca="false">'[5]Tax on Production and Imports M'!$F$505</f>
        <v>0.0218688026070595</v>
      </c>
      <c r="H57" s="0" t="n">
        <f aca="false">'[2]Employment Multipliers'!$H$505</f>
        <v>1.05104196071625</v>
      </c>
      <c r="I57" s="0" t="n">
        <f aca="false">'[3]Total Value Added Multipliers'!$H$505</f>
        <v>1.18666017055511</v>
      </c>
      <c r="J57" s="0" t="n">
        <f aca="false">'[4]Labor Income Multipliers'!$H$505</f>
        <v>1.08277857303619</v>
      </c>
      <c r="K57" s="0" t="n">
        <f aca="false">'[5]Tax on Production and Imports M'!$H$505</f>
        <v>1.39442551136017</v>
      </c>
      <c r="L57" s="0" t="n">
        <f aca="false">'[6]Output Multipliers'!$F$505</f>
        <v>1.15548551082611</v>
      </c>
      <c r="M57" s="0" t="n">
        <f aca="false">'[7]Employment Multipliers'!$F$505</f>
        <v>10.7411756515503</v>
      </c>
      <c r="N57" s="0" t="n">
        <f aca="false">'[8]Total Value Added Multipliers'!$F$505</f>
        <v>0.702223062515259</v>
      </c>
      <c r="O57" s="0" t="n">
        <f aca="false">'[9]Labor Income Multipliers'!$F$505</f>
        <v>0.57526308298111</v>
      </c>
      <c r="P57" s="0" t="n">
        <f aca="false">'[10]Tax on Production and Imports M'!$F$505</f>
        <v>0.0197045262902975</v>
      </c>
      <c r="Q57" s="0" t="n">
        <f aca="false">'[7]Employment Multipliers'!$H$505</f>
        <v>1.12699675559998</v>
      </c>
      <c r="R57" s="0" t="n">
        <f aca="false">'[8]Total Value Added Multipliers'!$H$505</f>
        <v>1.16817736625671</v>
      </c>
      <c r="S57" s="0" t="n">
        <f aca="false">'[9]Labor Income Multipliers'!$H$505</f>
        <v>1.09730303287506</v>
      </c>
      <c r="T57" s="0" t="n">
        <f aca="false">'[10]Tax on Production and Imports M'!$H$505</f>
        <v>1.71525621414185</v>
      </c>
      <c r="U57" s="0" t="n">
        <f aca="false">'[11]Output Multipliers'!$F$505</f>
        <v>1.7045567035675</v>
      </c>
      <c r="V57" s="0" t="n">
        <f aca="false">'[12]Employment Multipliers'!$F$505</f>
        <v>15.4069795608521</v>
      </c>
      <c r="W57" s="0" t="n">
        <f aca="false">'[13]Total Value Added Multipliers'!$F$505</f>
        <v>1.00608539581299</v>
      </c>
      <c r="X57" s="0" t="n">
        <f aca="false">'[14]Labor Income Multipliers'!$F$505</f>
        <v>0.703623294830322</v>
      </c>
      <c r="Y57" s="0" t="n">
        <f aca="false">'[15]Tax on Production and Imports M'!$F$505</f>
        <v>0.0435856394469738</v>
      </c>
      <c r="Z57" s="0" t="n">
        <f aca="false">'[12]Employment Multipliers'!$H$505</f>
        <v>1.39198160171509</v>
      </c>
      <c r="AA57" s="0" t="n">
        <f aca="false">'[13]Total Value Added Multipliers'!$H$505</f>
        <v>1.87430500984192</v>
      </c>
      <c r="AB57" s="0" t="n">
        <f aca="false">'[14]Labor Income Multipliers'!$H$505</f>
        <v>1.57234108448029</v>
      </c>
      <c r="AC57" s="0" t="n">
        <f aca="false">'[15]Tax on Production and Imports M'!$H$505</f>
        <v>3.26701855659485</v>
      </c>
      <c r="AD57" s="0" t="n">
        <f aca="false">'[16]Output Multipliers'!$F$505</f>
        <v>1.12210118770599</v>
      </c>
      <c r="AE57" s="0" t="n">
        <f aca="false">'[17]Employment Multipliers'!$F$505</f>
        <v>9.00879192352295</v>
      </c>
      <c r="AF57" s="0" t="n">
        <f aca="false">'[18]Total Value Added Multipliers'!$F$505</f>
        <v>0.718187749385834</v>
      </c>
      <c r="AG57" s="0" t="n">
        <f aca="false">'[19]Labor Income Multipliers'!$F$505</f>
        <v>0.610727310180664</v>
      </c>
      <c r="AH57" s="0" t="n">
        <f aca="false">'[20]Tax on Production and Imports M'!$F$505</f>
        <v>0.0164051689207554</v>
      </c>
      <c r="AI57" s="0" t="n">
        <f aca="false">'[17]Employment Multipliers'!$H$505</f>
        <v>1.06291079521179</v>
      </c>
      <c r="AJ57" s="0" t="n">
        <f aca="false">'[18]Total Value Added Multipliers'!$H$505</f>
        <v>1.11297118663788</v>
      </c>
      <c r="AK57" s="0" t="n">
        <f aca="false">'[19]Labor Income Multipliers'!$H$505</f>
        <v>1.05859100818634</v>
      </c>
      <c r="AL57" s="0" t="n">
        <f aca="false">'[20]Tax on Production and Imports M'!$H$505</f>
        <v>1.60584318637848</v>
      </c>
      <c r="AM57" s="0" t="n">
        <f aca="false">'[21]Output Multipliers'!$F$505</f>
        <v>1.11233103275299</v>
      </c>
      <c r="AN57" s="0" t="n">
        <f aca="false">'[22]Employment Multipliers'!$F$505</f>
        <v>11.854419708252</v>
      </c>
      <c r="AO57" s="0" t="n">
        <f aca="false">'[23]Total Value Added Multipliers'!$F$505</f>
        <v>0.614412307739258</v>
      </c>
      <c r="AP57" s="0" t="n">
        <f aca="false">'[24]Labor Income Multipliers'!$F$505</f>
        <v>0.499563246965408</v>
      </c>
      <c r="AQ57" s="0" t="n">
        <f aca="false">'[25]Tax on Production and Imports M'!$F$505</f>
        <v>0.01837526448071</v>
      </c>
      <c r="AR57" s="0" t="n">
        <f aca="false">'[22]Employment Multipliers'!$H$505</f>
        <v>1.09564971923828</v>
      </c>
      <c r="AS57" s="0" t="n">
        <f aca="false">'[23]Total Value Added Multipliers'!$H$505</f>
        <v>1.12284553050995</v>
      </c>
      <c r="AT57" s="0" t="n">
        <f aca="false">'[24]Labor Income Multipliers'!$H$505</f>
        <v>1.08619141578674</v>
      </c>
      <c r="AU57" s="0" t="n">
        <f aca="false">'[25]Tax on Production and Imports M'!$H$505</f>
        <v>1.40902006626129</v>
      </c>
      <c r="AV57" s="0" t="n">
        <f aca="false">'[26]Output Multipliers'!$F$505</f>
        <v>1.07425773143768</v>
      </c>
      <c r="AW57" s="0" t="n">
        <f aca="false">'[27]Employment Multipliers'!$F$505</f>
        <v>11.0181617736816</v>
      </c>
      <c r="AX57" s="0" t="n">
        <f aca="false">'[28]Total Value Added Multipliers'!$F$505</f>
        <v>0.616083979606628</v>
      </c>
      <c r="AY57" s="0" t="n">
        <f aca="false">'[29]Labor Income Multipliers'!$F$505</f>
        <v>0.509431481361389</v>
      </c>
      <c r="AZ57" s="0" t="n">
        <f aca="false">'[30]Tax on Production and Imports M'!$F$505</f>
        <v>0.0152605213224888</v>
      </c>
      <c r="BA57" s="0" t="n">
        <f aca="false">'[27]Employment Multipliers'!$H$505</f>
        <v>1.06465458869934</v>
      </c>
      <c r="BB57" s="0" t="n">
        <f aca="false">'[28]Total Value Added Multipliers'!$H$505</f>
        <v>1.08679306507111</v>
      </c>
      <c r="BC57" s="0" t="n">
        <f aca="false">'[29]Labor Income Multipliers'!$H$505</f>
        <v>1.05383515357971</v>
      </c>
      <c r="BD57" s="0" t="n">
        <f aca="false">'[30]Tax on Production and Imports M'!$H$505</f>
        <v>1.22337925434113</v>
      </c>
      <c r="BE57" s="0" t="n">
        <f aca="false">'[31]Output Multipliers'!$F$505</f>
        <v>1.09731447696686</v>
      </c>
      <c r="BF57" s="0" t="n">
        <f aca="false">'[32]Employment Multipliers'!$F$505</f>
        <v>13.9561347961426</v>
      </c>
      <c r="BG57" s="0" t="n">
        <f aca="false">'[33]Total Value Added Multipliers'!$F$505</f>
        <v>0.506239354610443</v>
      </c>
      <c r="BH57" s="0" t="n">
        <f aca="false">'[34]Labor Income Multipliers'!$F$505</f>
        <v>0.363437056541443</v>
      </c>
      <c r="BI57" s="0" t="n">
        <f aca="false">'[35]Tax on Production and Imports M'!$F$505</f>
        <v>0.0207319427281618</v>
      </c>
      <c r="BJ57" s="0" t="n">
        <f aca="false">'[32]Employment Multipliers'!$H$505</f>
        <v>1.04756033420563</v>
      </c>
      <c r="BK57" s="0" t="n">
        <f aca="false">'[33]Total Value Added Multipliers'!$H$505</f>
        <v>1.14419829845428</v>
      </c>
      <c r="BL57" s="0" t="n">
        <f aca="false">'[34]Labor Income Multipliers'!$H$505</f>
        <v>1.08494830131531</v>
      </c>
      <c r="BM57" s="0" t="n">
        <f aca="false">'[35]Tax on Production and Imports M'!$H$505</f>
        <v>1.29105877876282</v>
      </c>
      <c r="BN57" s="0" t="n">
        <f aca="false">'[36]Output Multipliers'!$F$505</f>
        <v>1.50914001464844</v>
      </c>
      <c r="BO57" s="0" t="n">
        <f aca="false">'[37]Employment Multipliers'!$F$505</f>
        <v>16.4888572692871</v>
      </c>
      <c r="BP57" s="0" t="n">
        <f aca="false">'[38]Total Value Added Multipliers'!$F$505</f>
        <v>0.77141809463501</v>
      </c>
      <c r="BQ57" s="0" t="n">
        <f aca="false">'[39]Labor Income Multipliers'!$F$505</f>
        <v>0.511914134025574</v>
      </c>
      <c r="BR57" s="0" t="n">
        <f aca="false">'[40]Tax on Production and Imports M'!$F$505</f>
        <v>0.0345886126160622</v>
      </c>
      <c r="BS57" s="0" t="n">
        <f aca="false">'[37]Employment Multipliers'!$H$505</f>
        <v>1.25415551662445</v>
      </c>
      <c r="BT57" s="0" t="n">
        <f aca="false">'[38]Total Value Added Multipliers'!$H$505</f>
        <v>1.71513986587524</v>
      </c>
      <c r="BU57" s="0" t="n">
        <f aca="false">'[39]Labor Income Multipliers'!$H$505</f>
        <v>1.48932099342346</v>
      </c>
      <c r="BV57" s="0" t="n">
        <f aca="false">'[40]Tax on Production and Imports M'!$H$505</f>
        <v>2.1826605796814</v>
      </c>
      <c r="BW57" s="0" t="n">
        <f aca="false">'[41]Output Multipliers'!$F$505</f>
        <v>1.24582576751709</v>
      </c>
      <c r="BX57" s="0" t="n">
        <f aca="false">'[42]Employment Multipliers'!$F$505</f>
        <v>16.1363487243652</v>
      </c>
      <c r="BY57" s="0" t="n">
        <f aca="false">'[43]Total Value Added Multipliers'!$F$505</f>
        <v>0.54858934879303</v>
      </c>
      <c r="BZ57" s="0" t="n">
        <f aca="false">'[44]Labor Income Multipliers'!$F$505</f>
        <v>0.371724963188171</v>
      </c>
      <c r="CA57" s="0" t="n">
        <f aca="false">'[45]Tax on Production and Imports M'!$F$505</f>
        <v>0.0282490160316229</v>
      </c>
      <c r="CB57" s="0" t="n">
        <f aca="false">'[42]Employment Multipliers'!$H$505</f>
        <v>1.14164626598358</v>
      </c>
      <c r="CC57" s="0" t="n">
        <f aca="false">'[43]Total Value Added Multipliers'!$H$505</f>
        <v>1.34304463863373</v>
      </c>
      <c r="CD57" s="0" t="n">
        <f aca="false">'[44]Labor Income Multipliers'!$H$505</f>
        <v>1.26239562034607</v>
      </c>
      <c r="CE57" s="0" t="n">
        <f aca="false">'[45]Tax on Production and Imports M'!$H$505</f>
        <v>1.65814220905304</v>
      </c>
      <c r="CF57" s="0" t="n">
        <f aca="false">'[46]Output Multipliers'!$F$505</f>
        <v>1.14457547664642</v>
      </c>
      <c r="CG57" s="0" t="n">
        <f aca="false">'[47]Employment Multipliers'!$F$505</f>
        <v>15.0487823486328</v>
      </c>
      <c r="CH57" s="0" t="n">
        <f aca="false">'[48]Total Value Added Multipliers'!$F$505</f>
        <v>0.507411479949951</v>
      </c>
      <c r="CI57" s="0" t="n">
        <f aca="false">'[49]Labor Income Multipliers'!$F$505</f>
        <v>0.351476788520813</v>
      </c>
      <c r="CJ57" s="0" t="n">
        <f aca="false">'[50]Tax on Production and Imports M'!$F$505</f>
        <v>0.0276397634297609</v>
      </c>
      <c r="CK57" s="0" t="n">
        <f aca="false">'[47]Employment Multipliers'!$H$505</f>
        <v>1.09052181243896</v>
      </c>
      <c r="CL57" s="0" t="n">
        <f aca="false">'[48]Total Value Added Multipliers'!$H$505</f>
        <v>1.20105063915253</v>
      </c>
      <c r="CM57" s="0" t="n">
        <f aca="false">'[49]Labor Income Multipliers'!$H$505</f>
        <v>1.12954950332642</v>
      </c>
      <c r="CN57" s="0" t="n">
        <f aca="false">'[50]Tax on Production and Imports M'!$H$505</f>
        <v>1.66172611713409</v>
      </c>
      <c r="CO57" s="0" t="n">
        <f aca="false">'[51]Output Multipliers'!$F$505</f>
        <v>1.3132860660553</v>
      </c>
      <c r="CP57" s="0" t="n">
        <f aca="false">'[52]Employment Multipliers'!$F$505</f>
        <v>14.0915031433105</v>
      </c>
      <c r="CQ57" s="0" t="n">
        <f aca="false">'[53]Total Value Added Multipliers'!$F$505</f>
        <v>0.716314852237701</v>
      </c>
      <c r="CR57" s="0" t="n">
        <f aca="false">'[54]Labor Income Multipliers'!$F$505</f>
        <v>0.516642510890961</v>
      </c>
      <c r="CS57" s="0" t="n">
        <f aca="false">'[55]Tax on Production and Imports M'!$F$505</f>
        <v>0.0271864999085665</v>
      </c>
      <c r="CT57" s="0" t="n">
        <f aca="false">'[52]Employment Multipliers'!$H$505</f>
        <v>1.18367803096771</v>
      </c>
      <c r="CU57" s="0" t="n">
        <f aca="false">'[53]Total Value Added Multipliers'!$H$505</f>
        <v>1.42757320404053</v>
      </c>
      <c r="CV57" s="0" t="n">
        <f aca="false">'[54]Labor Income Multipliers'!$H$505</f>
        <v>1.27331292629242</v>
      </c>
      <c r="CW57" s="0" t="n">
        <f aca="false">'[55]Tax on Production and Imports M'!$H$505</f>
        <v>1.89461839199066</v>
      </c>
      <c r="CX57" s="0" t="n">
        <f aca="false">'[56]Output Multipliers'!$F$505</f>
        <v>1.44080054759979</v>
      </c>
      <c r="CY57" s="0" t="n">
        <f aca="false">'[57]Employment Multipliers'!$F$505</f>
        <v>16.1285858154297</v>
      </c>
      <c r="CZ57" s="0" t="n">
        <f aca="false">'[58]Total Value Added Multipliers'!$F$505</f>
        <v>0.717435717582703</v>
      </c>
      <c r="DA57" s="0" t="n">
        <f aca="false">'[59]Labor Income Multipliers'!$F$505</f>
        <v>0.472169429063797</v>
      </c>
      <c r="DB57" s="0" t="n">
        <f aca="false">'[60]Tax on Production and Imports M'!$F$505</f>
        <v>0.0322956740856171</v>
      </c>
      <c r="DC57" s="0" t="n">
        <f aca="false">'[57]Employment Multipliers'!$H$505</f>
        <v>1.25535929203033</v>
      </c>
      <c r="DD57" s="0" t="n">
        <f aca="false">'[58]Total Value Added Multipliers'!$H$505</f>
        <v>1.55185627937317</v>
      </c>
      <c r="DE57" s="0" t="n">
        <f aca="false">'[59]Labor Income Multipliers'!$H$505</f>
        <v>1.31641602516174</v>
      </c>
      <c r="DF57" s="0" t="n">
        <f aca="false">'[60]Tax on Production and Imports M'!$H$505</f>
        <v>2.08549070358276</v>
      </c>
      <c r="DG57" s="0" t="n">
        <f aca="false">'[61]Output Multipliers'!$F$505</f>
        <v>1.3733127117157</v>
      </c>
      <c r="DH57" s="0" t="n">
        <f aca="false">'[62]Employment Multipliers'!$F$505</f>
        <v>15.1716423034668</v>
      </c>
      <c r="DI57" s="0" t="n">
        <f aca="false">'[63]Total Value Added Multipliers'!$F$505</f>
        <v>0.709533631801605</v>
      </c>
      <c r="DJ57" s="0" t="n">
        <f aca="false">'[64]Labor Income Multipliers'!$F$505</f>
        <v>0.478853195905685</v>
      </c>
      <c r="DK57" s="0" t="n">
        <f aca="false">'[65]Tax on Production and Imports M'!$F$505</f>
        <v>0.0301672145724297</v>
      </c>
      <c r="DL57" s="0" t="n">
        <f aca="false">'[62]Employment Multipliers'!$H$505</f>
        <v>1.20289516448975</v>
      </c>
      <c r="DM57" s="0" t="n">
        <f aca="false">'[63]Total Value Added Multipliers'!$H$505</f>
        <v>1.50277018547058</v>
      </c>
      <c r="DN57" s="0" t="n">
        <f aca="false">'[64]Labor Income Multipliers'!$H$505</f>
        <v>1.29273986816406</v>
      </c>
      <c r="DO57" s="0" t="n">
        <f aca="false">'[65]Tax on Production and Imports M'!$H$505</f>
        <v>1.98436963558197</v>
      </c>
      <c r="DP57" s="0" t="n">
        <f aca="false">'[66]Output Multipliers'!$F$505</f>
        <v>1.31718194484711</v>
      </c>
      <c r="DQ57" s="0" t="n">
        <f aca="false">'[67]Employment Multipliers'!$F$505</f>
        <v>16.7681198120117</v>
      </c>
      <c r="DR57" s="0" t="n">
        <f aca="false">'[68]Total Value Added Multipliers'!$F$505</f>
        <v>0.609003305435181</v>
      </c>
      <c r="DS57" s="0" t="n">
        <f aca="false">'[69]Labor Income Multipliers'!$F$505</f>
        <v>0.407503664493561</v>
      </c>
      <c r="DT57" s="0" t="n">
        <f aca="false">'[70]Tax on Production and Imports M'!$F$505</f>
        <v>0.0297306068241596</v>
      </c>
      <c r="DU57" s="0" t="n">
        <f aca="false">'[67]Employment Multipliers'!$H$505</f>
        <v>1.18779397010803</v>
      </c>
      <c r="DV57" s="0" t="n">
        <f aca="false">'[68]Total Value Added Multipliers'!$H$505</f>
        <v>1.48831796646118</v>
      </c>
      <c r="DW57" s="0" t="n">
        <f aca="false">'[69]Labor Income Multipliers'!$H$505</f>
        <v>1.37986600399017</v>
      </c>
      <c r="DX57" s="0" t="n">
        <f aca="false">'[70]Tax on Production and Imports M'!$H$505</f>
        <v>1.74724054336548</v>
      </c>
      <c r="DY57" s="0" t="n">
        <f aca="false">'[71]Output Multipliers'!$F$505</f>
        <v>1.1310693025589</v>
      </c>
      <c r="DZ57" s="0" t="n">
        <f aca="false">'[72]Employment Multipliers'!$F$505</f>
        <v>10.0516014099121</v>
      </c>
      <c r="EA57" s="0" t="n">
        <f aca="false">'[73]Total Value Added Multipliers'!$F$505</f>
        <v>0.698449552059174</v>
      </c>
      <c r="EB57" s="0" t="n">
        <f aca="false">'[74]Labor Income Multipliers'!$F$505</f>
        <v>0.59023642539978</v>
      </c>
      <c r="EC57" s="0" t="n">
        <f aca="false">'[75]Tax on Production and Imports M'!$F$505</f>
        <v>0.0178320500999689</v>
      </c>
      <c r="ED57" s="0" t="n">
        <f aca="false">'[72]Employment Multipliers'!$H$505</f>
        <v>1.10480940341949</v>
      </c>
      <c r="EE57" s="0" t="n">
        <f aca="false">'[73]Total Value Added Multipliers'!$H$505</f>
        <v>1.1279171705246</v>
      </c>
      <c r="EF57" s="0" t="n">
        <f aca="false">'[74]Labor Income Multipliers'!$H$505</f>
        <v>1.08130896091461</v>
      </c>
      <c r="EG57" s="0" t="n">
        <f aca="false">'[75]Tax on Production and Imports M'!$H$505</f>
        <v>1.62609326839447</v>
      </c>
      <c r="EH57" s="0" t="n">
        <f aca="false">'[76]Output Multipliers'!$F$505</f>
        <v>1.35709583759308</v>
      </c>
      <c r="EI57" s="0" t="n">
        <f aca="false">'[77]Employment Multipliers'!$F$505</f>
        <v>16.4307861328125</v>
      </c>
      <c r="EJ57" s="0" t="n">
        <f aca="false">'[78]Total Value Added Multipliers'!$F$505</f>
        <v>0.660445809364319</v>
      </c>
      <c r="EK57" s="0" t="n">
        <f aca="false">'[79]Labor Income Multipliers'!$F$505</f>
        <v>0.427403002977371</v>
      </c>
      <c r="EL57" s="0" t="n">
        <f aca="false">'[80]Tax on Production and Imports M'!$F$505</f>
        <v>0.0341977030038834</v>
      </c>
      <c r="EM57" s="0" t="n">
        <f aca="false">'[77]Employment Multipliers'!$H$505</f>
        <v>1.20910930633545</v>
      </c>
      <c r="EN57" s="0" t="n">
        <f aca="false">'[78]Total Value Added Multipliers'!$H$505</f>
        <v>1.53136014938355</v>
      </c>
      <c r="EO57" s="0" t="n">
        <f aca="false">'[79]Labor Income Multipliers'!$H$505</f>
        <v>1.32869827747345</v>
      </c>
      <c r="EP57" s="0" t="n">
        <f aca="false">'[80]Tax on Production and Imports M'!$H$505</f>
        <v>2.08783578872681</v>
      </c>
      <c r="EQ57" s="0" t="n">
        <f aca="false">'[81]Output Multipliers'!$F$505</f>
        <v>1.15569424629211</v>
      </c>
      <c r="ER57" s="0" t="n">
        <f aca="false">'[82]Employment Multipliers'!$F$505</f>
        <v>12.5876007080078</v>
      </c>
      <c r="ES57" s="0" t="n">
        <f aca="false">'[83]Total Value Added Multipliers'!$F$505</f>
        <v>0.593802571296692</v>
      </c>
      <c r="ET57" s="0" t="n">
        <f aca="false">'[84]Labor Income Multipliers'!$F$505</f>
        <v>0.464616388082504</v>
      </c>
      <c r="EU57" s="0" t="n">
        <f aca="false">'[85]Tax on Production and Imports M'!$F$505</f>
        <v>0.0200419127941132</v>
      </c>
      <c r="EV57" s="0" t="n">
        <f aca="false">'[82]Employment Multipliers'!$H$505</f>
        <v>1.08760380744934</v>
      </c>
      <c r="EW57" s="0" t="n">
        <f aca="false">'[83]Total Value Added Multipliers'!$H$505</f>
        <v>1.15160667896271</v>
      </c>
      <c r="EX57" s="0" t="n">
        <f aca="false">'[84]Labor Income Multipliers'!$H$505</f>
        <v>1.10026621818542</v>
      </c>
      <c r="EY57" s="0" t="n">
        <f aca="false">'[85]Tax on Production and Imports M'!$H$505</f>
        <v>1.43667685985565</v>
      </c>
      <c r="EZ57" s="0" t="n">
        <f aca="false">'[86]Output Multipliers'!$F$505</f>
        <v>1.15692210197449</v>
      </c>
      <c r="FA57" s="0" t="n">
        <f aca="false">'[87]Employment Multipliers'!$F$505</f>
        <v>9.62530040740967</v>
      </c>
      <c r="FB57" s="0" t="n">
        <f aca="false">'[88]Total Value Added Multipliers'!$F$505</f>
        <v>0.738490283489227</v>
      </c>
      <c r="FC57" s="0" t="n">
        <f aca="false">'[89]Labor Income Multipliers'!$F$505</f>
        <v>0.619494140148163</v>
      </c>
      <c r="FD57" s="0" t="n">
        <f aca="false">'[90]Tax on Production and Imports M'!$F$505</f>
        <v>0.0214270558208227</v>
      </c>
      <c r="FE57" s="0" t="n">
        <f aca="false">'[87]Employment Multipliers'!$H$505</f>
        <v>1.09119319915771</v>
      </c>
      <c r="FF57" s="0" t="n">
        <f aca="false">'[88]Total Value Added Multipliers'!$H$505</f>
        <v>1.17065119743347</v>
      </c>
      <c r="FG57" s="0" t="n">
        <f aca="false">'[89]Labor Income Multipliers'!$H$505</f>
        <v>1.10685634613037</v>
      </c>
      <c r="FH57" s="0" t="n">
        <f aca="false">'[90]Tax on Production and Imports M'!$H$505</f>
        <v>2.01531052589417</v>
      </c>
      <c r="FI57" s="0" t="n">
        <f aca="false">'[91]Output Multipliers'!$F$505</f>
        <v>1.08260190486908</v>
      </c>
      <c r="FJ57" s="0" t="n">
        <f aca="false">'[92]Employment Multipliers'!$F$505</f>
        <v>8.04316234588623</v>
      </c>
      <c r="FK57" s="0" t="n">
        <f aca="false">'[93]Total Value Added Multipliers'!$F$505</f>
        <v>0.730616331100464</v>
      </c>
      <c r="FL57" s="0" t="n">
        <f aca="false">'[94]Labor Income Multipliers'!$F$505</f>
        <v>0.638333678245544</v>
      </c>
      <c r="FM57" s="0" t="n">
        <f aca="false">'[95]Tax on Production and Imports M'!$F$505</f>
        <v>0.013820081949234</v>
      </c>
      <c r="FN57" s="0" t="n">
        <f aca="false">'[92]Employment Multipliers'!$H$505</f>
        <v>1.05083751678467</v>
      </c>
      <c r="FO57" s="0" t="n">
        <f aca="false">'[93]Total Value Added Multipliers'!$H$505</f>
        <v>1.07495617866516</v>
      </c>
      <c r="FP57" s="0" t="n">
        <f aca="false">'[94]Labor Income Multipliers'!$H$505</f>
        <v>1.03301393985748</v>
      </c>
      <c r="FQ57" s="0" t="n">
        <f aca="false">'[95]Tax on Production and Imports M'!$H$505</f>
        <v>1.4979989528656</v>
      </c>
      <c r="FR57" s="0" t="n">
        <f aca="false">'[96]Output Multipliers'!$F$505</f>
        <v>1.2024701833725</v>
      </c>
      <c r="FS57" s="0" t="n">
        <f aca="false">'[97]Employment Multipliers'!$F$505</f>
        <v>16.0525989532471</v>
      </c>
      <c r="FT57" s="0" t="n">
        <f aca="false">'[98]Total Value Added Multipliers'!$F$505</f>
        <v>0.513510763645172</v>
      </c>
      <c r="FU57" s="0" t="n">
        <f aca="false">'[99]Labor Income Multipliers'!$F$505</f>
        <v>0.346433520317078</v>
      </c>
      <c r="FV57" s="0" t="n">
        <f aca="false">'[100]Tax on Production and Imports M'!$F$505</f>
        <v>0.0270935520529747</v>
      </c>
      <c r="FW57" s="0" t="n">
        <f aca="false">'[97]Employment Multipliers'!$H$505</f>
        <v>1.12370979785919</v>
      </c>
      <c r="FX57" s="0" t="n">
        <f aca="false">'[98]Total Value Added Multipliers'!$H$505</f>
        <v>1.2769318819046</v>
      </c>
      <c r="FY57" s="0" t="n">
        <f aca="false">'[99]Labor Income Multipliers'!$H$505</f>
        <v>1.20742785930634</v>
      </c>
      <c r="FZ57" s="0" t="n">
        <f aca="false">'[100]Tax on Production and Imports M'!$H$505</f>
        <v>1.57350075244904</v>
      </c>
      <c r="GA57" s="0" t="n">
        <f aca="false">'[101]Output Multipliers'!$F$505</f>
        <v>1.31801879405975</v>
      </c>
      <c r="GB57" s="0" t="n">
        <f aca="false">'[102]Employment Multipliers'!$F$505</f>
        <v>15.3257465362549</v>
      </c>
      <c r="GC57" s="0" t="n">
        <f aca="false">'[103]Total Value Added Multipliers'!$F$505</f>
        <v>0.632235288619995</v>
      </c>
      <c r="GD57" s="0" t="n">
        <f aca="false">'[104]Labor Income Multipliers'!$F$505</f>
        <v>0.42155447602272</v>
      </c>
      <c r="GE57" s="0" t="n">
        <f aca="false">'[105]Tax on Production and Imports M'!$F$505</f>
        <v>0.0273066349327564</v>
      </c>
      <c r="GF57" s="0" t="n">
        <f aca="false">'[102]Employment Multipliers'!$H$505</f>
        <v>1.1633642911911</v>
      </c>
      <c r="GG57" s="0" t="n">
        <f aca="false">'[103]Total Value Added Multipliers'!$H$505</f>
        <v>1.40913033485413</v>
      </c>
      <c r="GH57" s="0" t="n">
        <f aca="false">'[104]Labor Income Multipliers'!$H$505</f>
        <v>1.23113214969635</v>
      </c>
      <c r="GI57" s="0" t="n">
        <f aca="false">'[105]Tax on Production and Imports M'!$H$505</f>
        <v>1.71970689296722</v>
      </c>
      <c r="GJ57" s="0" t="n">
        <f aca="false">'[106]Output Multipliers'!$F$505</f>
        <v>1.26116168498993</v>
      </c>
      <c r="GK57" s="0" t="n">
        <f aca="false">'[107]Employment Multipliers'!$F$505</f>
        <v>14.2140531539917</v>
      </c>
      <c r="GL57" s="0" t="n">
        <f aca="false">'[108]Total Value Added Multipliers'!$F$505</f>
        <v>0.642824769020081</v>
      </c>
      <c r="GM57" s="0" t="n">
        <f aca="false">'[109]Labor Income Multipliers'!$F$505</f>
        <v>0.475370466709137</v>
      </c>
      <c r="GN57" s="0" t="n">
        <f aca="false">'[110]Tax on Production and Imports M'!$F$505</f>
        <v>0.0241651702672243</v>
      </c>
      <c r="GO57" s="0" t="n">
        <f aca="false">'[107]Employment Multipliers'!$H$505</f>
        <v>1.15845024585724</v>
      </c>
      <c r="GP57" s="0" t="n">
        <f aca="false">'[108]Total Value Added Multipliers'!$H$505</f>
        <v>1.3213427066803</v>
      </c>
      <c r="GQ57" s="0" t="n">
        <f aca="false">'[109]Labor Income Multipliers'!$H$505</f>
        <v>1.22668397426605</v>
      </c>
      <c r="GR57" s="0" t="n">
        <f aca="false">'[110]Tax on Production and Imports M'!$H$505</f>
        <v>1.6339602470398</v>
      </c>
      <c r="GS57" s="0" t="n">
        <f aca="false">'[111]Output Multipliers'!$F$505</f>
        <v>1.10290539264679</v>
      </c>
      <c r="GT57" s="0" t="n">
        <f aca="false">'[112]Employment Multipliers'!$F$505</f>
        <v>11.815975189209</v>
      </c>
      <c r="GU57" s="0" t="n">
        <f aca="false">'[113]Total Value Added Multipliers'!$F$505</f>
        <v>0.60772168636322</v>
      </c>
      <c r="GV57" s="0" t="n">
        <f aca="false">'[114]Labor Income Multipliers'!$F$505</f>
        <v>0.485154837369919</v>
      </c>
      <c r="GW57" s="0" t="n">
        <f aca="false">'[115]Tax on Production and Imports M'!$F$505</f>
        <v>0.0212675519287586</v>
      </c>
      <c r="GX57" s="0" t="n">
        <f aca="false">'[112]Employment Multipliers'!$H$505</f>
        <v>1.07241261005402</v>
      </c>
      <c r="GY57" s="0" t="n">
        <f aca="false">'[113]Total Value Added Multipliers'!$H$505</f>
        <v>1.12774741649628</v>
      </c>
      <c r="GZ57" s="0" t="n">
        <f aca="false">'[114]Labor Income Multipliers'!$H$505</f>
        <v>1.07810044288635</v>
      </c>
      <c r="HA57" s="0" t="n">
        <f aca="false">'[115]Tax on Production and Imports M'!$H$505</f>
        <v>1.60140800476074</v>
      </c>
      <c r="HB57" s="0" t="n">
        <f aca="false">'[116]Output Multipliers'!$F$505</f>
        <v>1.24131786823273</v>
      </c>
      <c r="HC57" s="0" t="n">
        <f aca="false">'[117]Employment Multipliers'!$F$505</f>
        <v>15.5297508239746</v>
      </c>
      <c r="HD57" s="0" t="n">
        <f aca="false">'[118]Total Value Added Multipliers'!$F$505</f>
        <v>0.567941188812256</v>
      </c>
      <c r="HE57" s="0" t="n">
        <f aca="false">'[119]Labor Income Multipliers'!$F$505</f>
        <v>0.371345102787018</v>
      </c>
      <c r="HF57" s="0" t="n">
        <f aca="false">'[120]Tax on Production and Imports M'!$F$505</f>
        <v>0.0258644185960293</v>
      </c>
      <c r="HG57" s="0" t="n">
        <f aca="false">'[117]Employment Multipliers'!$H$505</f>
        <v>1.1218353509903</v>
      </c>
      <c r="HH57" s="0" t="n">
        <f aca="false">'[118]Total Value Added Multipliers'!$H$505</f>
        <v>1.35014986991882</v>
      </c>
      <c r="HI57" s="0" t="n">
        <f aca="false">'[119]Labor Income Multipliers'!$H$505</f>
        <v>1.20179665088654</v>
      </c>
      <c r="HJ57" s="0" t="n">
        <f aca="false">'[120]Tax on Production and Imports M'!$H$505</f>
        <v>1.55009937286377</v>
      </c>
      <c r="HK57" s="0" t="n">
        <f aca="false">'[121]Output Multipliers'!$F$505</f>
        <v>1.29484713077545</v>
      </c>
      <c r="HL57" s="0" t="n">
        <f aca="false">'[122]Employment Multipliers'!$F$505</f>
        <v>15.6161785125732</v>
      </c>
      <c r="HM57" s="0" t="n">
        <f aca="false">'[123]Total Value Added Multipliers'!$F$505</f>
        <v>0.617872953414917</v>
      </c>
      <c r="HN57" s="0" t="n">
        <f aca="false">'[124]Labor Income Multipliers'!$F$505</f>
        <v>0.417598098516464</v>
      </c>
      <c r="HO57" s="0" t="n">
        <f aca="false">'[125]Tax on Production and Imports M'!$F$505</f>
        <v>0.0295502357184887</v>
      </c>
      <c r="HP57" s="0" t="n">
        <f aca="false">'[122]Employment Multipliers'!$H$505</f>
        <v>1.16087126731873</v>
      </c>
      <c r="HQ57" s="0" t="n">
        <f aca="false">'[123]Total Value Added Multipliers'!$H$505</f>
        <v>1.41384506225586</v>
      </c>
      <c r="HR57" s="0" t="n">
        <f aca="false">'[124]Labor Income Multipliers'!$H$505</f>
        <v>1.27118301391602</v>
      </c>
      <c r="HS57" s="0" t="n">
        <f aca="false">'[125]Tax on Production and Imports M'!$H$505</f>
        <v>1.82247865200043</v>
      </c>
      <c r="HT57" s="0" t="n">
        <f aca="false">'[126]Output Multipliers'!$F$505</f>
        <v>1.09986221790314</v>
      </c>
      <c r="HU57" s="0" t="n">
        <f aca="false">'[127]Employment Multipliers'!$F$505</f>
        <v>10.2683248519897</v>
      </c>
      <c r="HV57" s="0" t="n">
        <f aca="false">'[128]Total Value Added Multipliers'!$F$505</f>
        <v>0.653042197227478</v>
      </c>
      <c r="HW57" s="0" t="n">
        <f aca="false">'[129]Labor Income Multipliers'!$F$505</f>
        <v>0.549914240837097</v>
      </c>
      <c r="HX57" s="0" t="n">
        <f aca="false">'[130]Tax on Production and Imports M'!$F$505</f>
        <v>0.0153355048969388</v>
      </c>
      <c r="HY57" s="0" t="n">
        <f aca="false">'[127]Employment Multipliers'!$H$505</f>
        <v>1.06335961818695</v>
      </c>
      <c r="HZ57" s="0" t="n">
        <f aca="false">'[128]Total Value Added Multipliers'!$H$505</f>
        <v>1.09595370292664</v>
      </c>
      <c r="IA57" s="0" t="n">
        <f aca="false">'[129]Labor Income Multipliers'!$H$505</f>
        <v>1.06165683269501</v>
      </c>
      <c r="IB57" s="0" t="n">
        <f aca="false">'[130]Tax on Production and Imports M'!$H$505</f>
        <v>1.31756126880646</v>
      </c>
      <c r="IC57" s="0" t="n">
        <f aca="false">'[131]Output Multipliers'!$F$505</f>
        <v>1.25244736671448</v>
      </c>
      <c r="ID57" s="0" t="n">
        <f aca="false">'[132]Employment Multipliers'!$F$505</f>
        <v>14.1963214874268</v>
      </c>
      <c r="IE57" s="0" t="n">
        <f aca="false">'[133]Total Value Added Multipliers'!$F$505</f>
        <v>0.641440987586975</v>
      </c>
      <c r="IF57" s="0" t="n">
        <f aca="false">'[134]Labor Income Multipliers'!$F$505</f>
        <v>0.463151842355728</v>
      </c>
      <c r="IG57" s="0" t="n">
        <f aca="false">'[135]Tax on Production and Imports M'!$F$505</f>
        <v>0.0292424708604813</v>
      </c>
      <c r="IH57" s="0" t="n">
        <f aca="false">'[132]Employment Multipliers'!$H$505</f>
        <v>1.17684721946716</v>
      </c>
      <c r="II57" s="0" t="n">
        <f aca="false">'[133]Total Value Added Multipliers'!$H$505</f>
        <v>1.29544389247894</v>
      </c>
      <c r="IJ57" s="0" t="n">
        <f aca="false">'[134]Labor Income Multipliers'!$H$505</f>
        <v>1.16413271427155</v>
      </c>
      <c r="IK57" s="0" t="n">
        <f aca="false">'[135]Tax on Production and Imports M'!$H$505</f>
        <v>2.0111780166626</v>
      </c>
      <c r="IL57" s="0" t="n">
        <f aca="false">'[136]Output Multipliers'!$F$505</f>
        <v>1.14626049995422</v>
      </c>
      <c r="IM57" s="0" t="n">
        <f aca="false">'[137]Employment Multipliers'!$F$505</f>
        <v>14.4501829147339</v>
      </c>
      <c r="IN57" s="0" t="n">
        <f aca="false">'[138]Total Value Added Multipliers'!$F$505</f>
        <v>0.530116498470306</v>
      </c>
      <c r="IO57" s="0" t="n">
        <f aca="false">'[139]Labor Income Multipliers'!$F$505</f>
        <v>0.376159846782684</v>
      </c>
      <c r="IP57" s="0" t="n">
        <f aca="false">'[140]Tax on Production and Imports M'!$F$505</f>
        <v>0.0226083919405937</v>
      </c>
      <c r="IQ57" s="0" t="n">
        <f aca="false">'[137]Employment Multipliers'!$H$505</f>
        <v>1.07407605648041</v>
      </c>
      <c r="IR57" s="0" t="n">
        <f aca="false">'[138]Total Value Added Multipliers'!$H$505</f>
        <v>1.21320784091949</v>
      </c>
      <c r="IS57" s="0" t="n">
        <f aca="false">'[139]Labor Income Multipliers'!$H$505</f>
        <v>1.14530003070831</v>
      </c>
      <c r="IT57" s="0" t="n">
        <f aca="false">'[140]Tax on Production and Imports M'!$H$505</f>
        <v>1.39419519901276</v>
      </c>
      <c r="IU57" s="0" t="n">
        <f aca="false">'[141]Output Multipliers'!$F$505</f>
        <v>1.22666537761688</v>
      </c>
      <c r="IV57" s="0" t="n">
        <f aca="false">'[142]Employment Multipliers'!$F$505</f>
        <v>12.5125923156738</v>
      </c>
      <c r="IW57" s="0" t="n">
        <f aca="false">'[143]Total Value Added Multipliers'!$F$505</f>
        <v>0.675965368747711</v>
      </c>
      <c r="IX57" s="0" t="n">
        <f aca="false">'[144]Labor Income Multipliers'!$F$505</f>
        <v>0.524200439453125</v>
      </c>
      <c r="IY57" s="0" t="n">
        <f aca="false">'[145]Tax on Production and Imports M'!$F$505</f>
        <v>0.0233258586376905</v>
      </c>
      <c r="IZ57" s="0" t="n">
        <f aca="false">'[142]Employment Multipliers'!$H$505</f>
        <v>1.15917944908142</v>
      </c>
      <c r="JA57" s="0" t="n">
        <f aca="false">'[143]Total Value Added Multipliers'!$H$505</f>
        <v>1.23295986652374</v>
      </c>
      <c r="JB57" s="0" t="n">
        <f aca="false">'[144]Labor Income Multipliers'!$H$505</f>
        <v>1.13665318489075</v>
      </c>
      <c r="JC57" s="0" t="n">
        <f aca="false">'[145]Tax on Production and Imports M'!$H$505</f>
        <v>1.79280519485474</v>
      </c>
    </row>
    <row r="58" customFormat="false" ht="12.75" hidden="false" customHeight="false" outlineLevel="0" collapsed="false">
      <c r="A58" s="87" t="s">
        <v>613</v>
      </c>
      <c r="C58" s="0" t="n">
        <f aca="false">'[1]Output Multipliers'!$F$501</f>
        <v>1.16139256954193</v>
      </c>
      <c r="D58" s="0" t="n">
        <f aca="false">'[2]Employment Multipliers'!$F$501</f>
        <v>15.6256704330444</v>
      </c>
      <c r="E58" s="0" t="n">
        <f aca="false">'[3]Total Value Added Multipliers'!$F$501</f>
        <v>0.59184193611145</v>
      </c>
      <c r="F58" s="0" t="n">
        <f aca="false">'[4]Labor Income Multipliers'!$F$501</f>
        <v>0.328194826841354</v>
      </c>
      <c r="G58" s="0" t="n">
        <f aca="false">'[5]Tax on Production and Imports M'!$F$501</f>
        <v>0.0396436639130116</v>
      </c>
      <c r="H58" s="0" t="n">
        <f aca="false">'[2]Employment Multipliers'!$H$501</f>
        <v>1.07994902133942</v>
      </c>
      <c r="I58" s="0" t="n">
        <f aca="false">'[3]Total Value Added Multipliers'!$H$501</f>
        <v>1.18651211261749</v>
      </c>
      <c r="J58" s="0" t="n">
        <f aca="false">'[4]Labor Income Multipliers'!$H$501</f>
        <v>1.18558478355408</v>
      </c>
      <c r="K58" s="0" t="n">
        <f aca="false">'[5]Tax on Production and Imports M'!$H$501</f>
        <v>1.16199088096619</v>
      </c>
      <c r="L58" s="0" t="n">
        <f aca="false">'[6]Output Multipliers'!$F$501</f>
        <v>0</v>
      </c>
      <c r="M58" s="0" t="n">
        <f aca="false">'[7]Employment Multipliers'!$F$501</f>
        <v>0</v>
      </c>
      <c r="N58" s="0" t="n">
        <f aca="false">'[8]Total Value Added Multipliers'!$F$501</f>
        <v>0</v>
      </c>
      <c r="O58" s="0" t="n">
        <f aca="false">'[9]Labor Income Multipliers'!$F$501</f>
        <v>0</v>
      </c>
      <c r="P58" s="0" t="n">
        <f aca="false">'[10]Tax on Production and Imports M'!$F$501</f>
        <v>0</v>
      </c>
      <c r="Q58" s="0" t="n">
        <f aca="false">'[7]Employment Multipliers'!$H$501</f>
        <v>0</v>
      </c>
      <c r="R58" s="0" t="n">
        <f aca="false">'[8]Total Value Added Multipliers'!$H$501</f>
        <v>0</v>
      </c>
      <c r="S58" s="0" t="n">
        <f aca="false">'[9]Labor Income Multipliers'!$H$501</f>
        <v>0</v>
      </c>
      <c r="T58" s="0" t="n">
        <f aca="false">'[10]Tax on Production and Imports M'!$H$501</f>
        <v>0</v>
      </c>
      <c r="U58" s="0" t="n">
        <f aca="false">'[11]Output Multipliers'!$F$501</f>
        <v>1.77545499801636</v>
      </c>
      <c r="V58" s="0" t="n">
        <f aca="false">'[12]Employment Multipliers'!$F$501</f>
        <v>17.9075946807861</v>
      </c>
      <c r="W58" s="0" t="n">
        <f aca="false">'[13]Total Value Added Multipliers'!$F$501</f>
        <v>1.04840660095215</v>
      </c>
      <c r="X58" s="0" t="n">
        <f aca="false">'[14]Labor Income Multipliers'!$F$501</f>
        <v>0.679746627807617</v>
      </c>
      <c r="Y58" s="0" t="n">
        <f aca="false">'[15]Tax on Production and Imports M'!$F$501</f>
        <v>0.0608719065785408</v>
      </c>
      <c r="Z58" s="0" t="n">
        <f aca="false">'[12]Employment Multipliers'!$H$501</f>
        <v>1.42561304569244</v>
      </c>
      <c r="AA58" s="0" t="n">
        <f aca="false">'[13]Total Value Added Multipliers'!$H$501</f>
        <v>1.8559650182724</v>
      </c>
      <c r="AB58" s="0" t="n">
        <f aca="false">'[14]Labor Income Multipliers'!$H$501</f>
        <v>1.82646870613098</v>
      </c>
      <c r="AC58" s="0" t="n">
        <f aca="false">'[15]Tax on Production and Imports M'!$H$501</f>
        <v>2.05516004562378</v>
      </c>
      <c r="AD58" s="0" t="n">
        <f aca="false">'[16]Output Multipliers'!$F$501</f>
        <v>1.1338711977005</v>
      </c>
      <c r="AE58" s="0" t="n">
        <f aca="false">'[17]Employment Multipliers'!$F$501</f>
        <v>15.5834398269653</v>
      </c>
      <c r="AF58" s="0" t="n">
        <f aca="false">'[18]Total Value Added Multipliers'!$F$501</f>
        <v>0.555657744407654</v>
      </c>
      <c r="AG58" s="0" t="n">
        <f aca="false">'[19]Labor Income Multipliers'!$F$501</f>
        <v>0.300540775060654</v>
      </c>
      <c r="AH58" s="0" t="n">
        <f aca="false">'[20]Tax on Production and Imports M'!$F$501</f>
        <v>0.0399527736008167</v>
      </c>
      <c r="AI58" s="0" t="n">
        <f aca="false">'[17]Employment Multipliers'!$H$501</f>
        <v>1.04959082603455</v>
      </c>
      <c r="AJ58" s="0" t="n">
        <f aca="false">'[18]Total Value Added Multipliers'!$H$501</f>
        <v>1.14402198791504</v>
      </c>
      <c r="AK58" s="0" t="n">
        <f aca="false">'[19]Labor Income Multipliers'!$H$501</f>
        <v>1.1652706861496</v>
      </c>
      <c r="AL58" s="0" t="n">
        <f aca="false">'[20]Tax on Production and Imports M'!$H$501</f>
        <v>1.14121639728546</v>
      </c>
      <c r="AM58" s="0" t="n">
        <f aca="false">'[21]Output Multipliers'!$F$501</f>
        <v>1.18697774410248</v>
      </c>
      <c r="AN58" s="0" t="n">
        <f aca="false">'[22]Employment Multipliers'!$F$501</f>
        <v>14.5043716430664</v>
      </c>
      <c r="AO58" s="0" t="n">
        <f aca="false">'[23]Total Value Added Multipliers'!$F$501</f>
        <v>0.673767328262329</v>
      </c>
      <c r="AP58" s="0" t="n">
        <f aca="false">'[24]Labor Income Multipliers'!$F$501</f>
        <v>0.448478817939758</v>
      </c>
      <c r="AQ58" s="0" t="n">
        <f aca="false">'[25]Tax on Production and Imports M'!$F$501</f>
        <v>0.0350516699254513</v>
      </c>
      <c r="AR58" s="0" t="n">
        <f aca="false">'[22]Employment Multipliers'!$H$501</f>
        <v>1.15706014633179</v>
      </c>
      <c r="AS58" s="0" t="n">
        <f aca="false">'[23]Total Value Added Multipliers'!$H$501</f>
        <v>1.19086813926697</v>
      </c>
      <c r="AT58" s="0" t="n">
        <f aca="false">'[24]Labor Income Multipliers'!$H$501</f>
        <v>1.20089626312256</v>
      </c>
      <c r="AU58" s="0" t="n">
        <f aca="false">'[25]Tax on Production and Imports M'!$H$501</f>
        <v>1.18585085868835</v>
      </c>
      <c r="AV58" s="0" t="n">
        <f aca="false">'[26]Output Multipliers'!$F$501</f>
        <v>1.12010228633881</v>
      </c>
      <c r="AW58" s="0" t="n">
        <f aca="false">'[27]Employment Multipliers'!$F$501</f>
        <v>13.6764650344849</v>
      </c>
      <c r="AX58" s="0" t="n">
        <f aca="false">'[28]Total Value Added Multipliers'!$F$501</f>
        <v>0.644012272357941</v>
      </c>
      <c r="AY58" s="0" t="n">
        <f aca="false">'[29]Labor Income Multipliers'!$F$501</f>
        <v>0.425456076860428</v>
      </c>
      <c r="AZ58" s="0" t="n">
        <f aca="false">'[30]Tax on Production and Imports M'!$F$501</f>
        <v>0.0325708240270615</v>
      </c>
      <c r="BA58" s="0" t="n">
        <f aca="false">'[27]Employment Multipliers'!$H$501</f>
        <v>1.09626436233521</v>
      </c>
      <c r="BB58" s="0" t="n">
        <f aca="false">'[28]Total Value Added Multipliers'!$H$501</f>
        <v>1.13410925865173</v>
      </c>
      <c r="BC58" s="0" t="n">
        <f aca="false">'[29]Labor Income Multipliers'!$H$501</f>
        <v>1.13016951084137</v>
      </c>
      <c r="BD58" s="0" t="n">
        <f aca="false">'[30]Tax on Production and Imports M'!$H$501</f>
        <v>1.10722148418427</v>
      </c>
      <c r="BE58" s="0" t="n">
        <f aca="false">'[31]Output Multipliers'!$F$501</f>
        <v>1.09772861003876</v>
      </c>
      <c r="BF58" s="0" t="n">
        <f aca="false">'[32]Employment Multipliers'!$F$501</f>
        <v>13.9957237243652</v>
      </c>
      <c r="BG58" s="0" t="n">
        <f aca="false">'[33]Total Value Added Multipliers'!$F$501</f>
        <v>0.605446577072144</v>
      </c>
      <c r="BH58" s="0" t="n">
        <f aca="false">'[34]Labor Income Multipliers'!$F$501</f>
        <v>0.371255308389664</v>
      </c>
      <c r="BI58" s="0" t="n">
        <f aca="false">'[35]Tax on Production and Imports M'!$F$501</f>
        <v>0.0354826077818871</v>
      </c>
      <c r="BJ58" s="0" t="n">
        <f aca="false">'[32]Employment Multipliers'!$H$501</f>
        <v>1.05496215820313</v>
      </c>
      <c r="BK58" s="0" t="n">
        <f aca="false">'[33]Total Value Added Multipliers'!$H$501</f>
        <v>1.12025153636932</v>
      </c>
      <c r="BL58" s="0" t="n">
        <f aca="false">'[34]Labor Income Multipliers'!$H$501</f>
        <v>1.10192430019379</v>
      </c>
      <c r="BM58" s="0" t="n">
        <f aca="false">'[35]Tax on Production and Imports M'!$H$501</f>
        <v>1.13428270816803</v>
      </c>
      <c r="BN58" s="0" t="n">
        <f aca="false">'[36]Output Multipliers'!$F$501</f>
        <v>1.59965872764587</v>
      </c>
      <c r="BO58" s="0" t="n">
        <f aca="false">'[37]Employment Multipliers'!$F$501</f>
        <v>16.2587280273438</v>
      </c>
      <c r="BP58" s="0" t="n">
        <f aca="false">'[38]Total Value Added Multipliers'!$F$501</f>
        <v>0.935171961784363</v>
      </c>
      <c r="BQ58" s="0" t="n">
        <f aca="false">'[39]Labor Income Multipliers'!$F$501</f>
        <v>0.617230951786041</v>
      </c>
      <c r="BR58" s="0" t="n">
        <f aca="false">'[40]Tax on Production and Imports M'!$F$501</f>
        <v>0.0473649427294731</v>
      </c>
      <c r="BS58" s="0" t="n">
        <f aca="false">'[37]Employment Multipliers'!$H$501</f>
        <v>1.36184704303741</v>
      </c>
      <c r="BT58" s="0" t="n">
        <f aca="false">'[38]Total Value Added Multipliers'!$H$501</f>
        <v>1.59462916851044</v>
      </c>
      <c r="BU58" s="0" t="n">
        <f aca="false">'[39]Labor Income Multipliers'!$H$501</f>
        <v>1.53051698207855</v>
      </c>
      <c r="BV58" s="0" t="n">
        <f aca="false">'[40]Tax on Production and Imports M'!$H$501</f>
        <v>1.68253099918365</v>
      </c>
      <c r="BW58" s="0" t="n">
        <f aca="false">'[41]Output Multipliers'!$F$501</f>
        <v>1.38904023170471</v>
      </c>
      <c r="BX58" s="0" t="n">
        <f aca="false">'[42]Employment Multipliers'!$F$501</f>
        <v>19.5508403778076</v>
      </c>
      <c r="BY58" s="0" t="n">
        <f aca="false">'[43]Total Value Added Multipliers'!$F$501</f>
        <v>0.650077164173126</v>
      </c>
      <c r="BZ58" s="0" t="n">
        <f aca="false">'[44]Labor Income Multipliers'!$F$501</f>
        <v>0.334875136613846</v>
      </c>
      <c r="CA58" s="0" t="n">
        <f aca="false">'[45]Tax on Production and Imports M'!$F$501</f>
        <v>0.0490817576646805</v>
      </c>
      <c r="CB58" s="0" t="n">
        <f aca="false">'[42]Employment Multipliers'!$H$501</f>
        <v>1.20515096187592</v>
      </c>
      <c r="CC58" s="0" t="n">
        <f aca="false">'[43]Total Value Added Multipliers'!$H$501</f>
        <v>1.48400247097015</v>
      </c>
      <c r="CD58" s="0" t="n">
        <f aca="false">'[44]Labor Income Multipliers'!$H$501</f>
        <v>1.77031302452087</v>
      </c>
      <c r="CE58" s="0" t="n">
        <f aca="false">'[45]Tax on Production and Imports M'!$H$501</f>
        <v>1.28309988975525</v>
      </c>
      <c r="CF58" s="0" t="n">
        <f aca="false">'[46]Output Multipliers'!$F$501</f>
        <v>1.18656432628632</v>
      </c>
      <c r="CG58" s="0" t="n">
        <f aca="false">'[47]Employment Multipliers'!$F$501</f>
        <v>15.777455329895</v>
      </c>
      <c r="CH58" s="0" t="n">
        <f aca="false">'[48]Total Value Added Multipliers'!$F$501</f>
        <v>0.62831711769104</v>
      </c>
      <c r="CI58" s="0" t="n">
        <f aca="false">'[49]Labor Income Multipliers'!$F$501</f>
        <v>0.372138410806656</v>
      </c>
      <c r="CJ58" s="0" t="n">
        <f aca="false">'[50]Tax on Production and Imports M'!$F$501</f>
        <v>0.0418255031108856</v>
      </c>
      <c r="CK58" s="0" t="n">
        <f aca="false">'[47]Employment Multipliers'!$H$501</f>
        <v>1.14529430866241</v>
      </c>
      <c r="CL58" s="0" t="n">
        <f aca="false">'[48]Total Value Added Multipliers'!$H$501</f>
        <v>1.2018004655838</v>
      </c>
      <c r="CM58" s="0" t="n">
        <f aca="false">'[49]Labor Income Multipliers'!$H$501</f>
        <v>1.19482576847076</v>
      </c>
      <c r="CN58" s="0" t="n">
        <f aca="false">'[50]Tax on Production and Imports M'!$H$501</f>
        <v>1.28761386871338</v>
      </c>
      <c r="CO58" s="0" t="n">
        <f aca="false">'[51]Output Multipliers'!$F$501</f>
        <v>1.37208020687103</v>
      </c>
      <c r="CP58" s="0" t="n">
        <f aca="false">'[52]Employment Multipliers'!$F$501</f>
        <v>16.4324798583984</v>
      </c>
      <c r="CQ58" s="0" t="n">
        <f aca="false">'[53]Total Value Added Multipliers'!$F$501</f>
        <v>0.769047498703003</v>
      </c>
      <c r="CR58" s="0" t="n">
        <f aca="false">'[54]Labor Income Multipliers'!$F$501</f>
        <v>0.478362411260605</v>
      </c>
      <c r="CS58" s="0" t="n">
        <f aca="false">'[55]Tax on Production and Imports M'!$F$501</f>
        <v>0.0432588681578636</v>
      </c>
      <c r="CT58" s="0" t="n">
        <f aca="false">'[52]Employment Multipliers'!$H$501</f>
        <v>1.2264986038208</v>
      </c>
      <c r="CU58" s="0" t="n">
        <f aca="false">'[53]Total Value Added Multipliers'!$H$501</f>
        <v>1.4350380897522</v>
      </c>
      <c r="CV58" s="0" t="n">
        <f aca="false">'[54]Labor Income Multipliers'!$H$501</f>
        <v>1.44803750514984</v>
      </c>
      <c r="CW58" s="0" t="n">
        <f aca="false">'[55]Tax on Production and Imports M'!$H$501</f>
        <v>1.3693151473999</v>
      </c>
      <c r="CX58" s="0" t="n">
        <f aca="false">'[56]Output Multipliers'!$F$501</f>
        <v>1.51550686359406</v>
      </c>
      <c r="CY58" s="0" t="n">
        <f aca="false">'[57]Employment Multipliers'!$F$501</f>
        <v>18.3621215820313</v>
      </c>
      <c r="CZ58" s="0" t="n">
        <f aca="false">'[58]Total Value Added Multipliers'!$F$501</f>
        <v>0.77786910533905</v>
      </c>
      <c r="DA58" s="0" t="n">
        <f aca="false">'[59]Labor Income Multipliers'!$F$501</f>
        <v>0.43906581401825</v>
      </c>
      <c r="DB58" s="0" t="n">
        <f aca="false">'[60]Tax on Production and Imports M'!$F$501</f>
        <v>0.0496994517743588</v>
      </c>
      <c r="DC58" s="0" t="n">
        <f aca="false">'[57]Employment Multipliers'!$H$501</f>
        <v>1.28699016571045</v>
      </c>
      <c r="DD58" s="0" t="n">
        <f aca="false">'[58]Total Value Added Multipliers'!$H$501</f>
        <v>1.53794527053833</v>
      </c>
      <c r="DE58" s="0" t="n">
        <f aca="false">'[59]Labor Income Multipliers'!$H$501</f>
        <v>1.5304456949234</v>
      </c>
      <c r="DF58" s="0" t="n">
        <f aca="false">'[60]Tax on Production and Imports M'!$H$501</f>
        <v>1.47729861736298</v>
      </c>
      <c r="DG58" s="0" t="n">
        <f aca="false">'[61]Output Multipliers'!$F$501</f>
        <v>1.4106365442276</v>
      </c>
      <c r="DH58" s="0" t="n">
        <f aca="false">'[62]Employment Multipliers'!$F$501</f>
        <v>16.7378406524658</v>
      </c>
      <c r="DI58" s="0" t="n">
        <f aca="false">'[63]Total Value Added Multipliers'!$F$501</f>
        <v>0.776179373264313</v>
      </c>
      <c r="DJ58" s="0" t="n">
        <f aca="false">'[64]Labor Income Multipliers'!$F$501</f>
        <v>0.473570346832275</v>
      </c>
      <c r="DK58" s="0" t="n">
        <f aca="false">'[65]Tax on Production and Imports M'!$F$501</f>
        <v>0.0450535044074059</v>
      </c>
      <c r="DL58" s="0" t="n">
        <f aca="false">'[62]Employment Multipliers'!$H$501</f>
        <v>1.24697065353394</v>
      </c>
      <c r="DM58" s="0" t="n">
        <f aca="false">'[63]Total Value Added Multipliers'!$H$501</f>
        <v>1.45068311691284</v>
      </c>
      <c r="DN58" s="0" t="n">
        <f aca="false">'[64]Labor Income Multipliers'!$H$501</f>
        <v>1.43895757198334</v>
      </c>
      <c r="DO58" s="0" t="n">
        <f aca="false">'[65]Tax on Production and Imports M'!$H$501</f>
        <v>1.42347455024719</v>
      </c>
      <c r="DP58" s="0" t="n">
        <f aca="false">'[66]Output Multipliers'!$F$501</f>
        <v>1.37008249759674</v>
      </c>
      <c r="DQ58" s="0" t="n">
        <f aca="false">'[67]Employment Multipliers'!$F$501</f>
        <v>17.5608882904053</v>
      </c>
      <c r="DR58" s="0" t="n">
        <f aca="false">'[68]Total Value Added Multipliers'!$F$501</f>
        <v>0.725276410579681</v>
      </c>
      <c r="DS58" s="0" t="n">
        <f aca="false">'[69]Labor Income Multipliers'!$F$501</f>
        <v>0.428578466176987</v>
      </c>
      <c r="DT58" s="0" t="n">
        <f aca="false">'[70]Tax on Production and Imports M'!$F$501</f>
        <v>0.0448222756385803</v>
      </c>
      <c r="DU58" s="0" t="n">
        <f aca="false">'[67]Employment Multipliers'!$H$501</f>
        <v>1.23878562450409</v>
      </c>
      <c r="DV58" s="0" t="n">
        <f aca="false">'[68]Total Value Added Multipliers'!$H$501</f>
        <v>1.42502284049988</v>
      </c>
      <c r="DW58" s="0" t="n">
        <f aca="false">'[69]Labor Income Multipliers'!$H$501</f>
        <v>1.47042334079742</v>
      </c>
      <c r="DX58" s="0" t="n">
        <f aca="false">'[70]Tax on Production and Imports M'!$H$501</f>
        <v>1.340935587883</v>
      </c>
      <c r="DY58" s="0" t="n">
        <f aca="false">'[71]Output Multipliers'!$F$501</f>
        <v>1.16479647159576</v>
      </c>
      <c r="DZ58" s="0" t="n">
        <f aca="false">'[72]Employment Multipliers'!$F$501</f>
        <v>12.1189250946045</v>
      </c>
      <c r="EA58" s="0" t="n">
        <f aca="false">'[73]Total Value Added Multipliers'!$F$501</f>
        <v>0.731027781963348</v>
      </c>
      <c r="EB58" s="0" t="n">
        <f aca="false">'[74]Labor Income Multipliers'!$F$501</f>
        <v>0.53052544593811</v>
      </c>
      <c r="EC58" s="0" t="n">
        <f aca="false">'[75]Tax on Production and Imports M'!$F$501</f>
        <v>0.0317629985511303</v>
      </c>
      <c r="ED58" s="0" t="n">
        <f aca="false">'[72]Employment Multipliers'!$H$501</f>
        <v>1.13186323642731</v>
      </c>
      <c r="EE58" s="0" t="n">
        <f aca="false">'[73]Total Value Added Multipliers'!$H$501</f>
        <v>1.16199314594269</v>
      </c>
      <c r="EF58" s="0" t="n">
        <f aca="false">'[74]Labor Income Multipliers'!$H$501</f>
        <v>1.14129829406738</v>
      </c>
      <c r="EG58" s="0" t="n">
        <f aca="false">'[75]Tax on Production and Imports M'!$H$501</f>
        <v>1.25810146331787</v>
      </c>
      <c r="EH58" s="0" t="n">
        <f aca="false">'[76]Output Multipliers'!$F$501</f>
        <v>1.43260717391968</v>
      </c>
      <c r="EI58" s="0" t="n">
        <f aca="false">'[77]Employment Multipliers'!$F$501</f>
        <v>17.9685726165772</v>
      </c>
      <c r="EJ58" s="0" t="n">
        <f aca="false">'[78]Total Value Added Multipliers'!$F$501</f>
        <v>0.75981867313385</v>
      </c>
      <c r="EK58" s="0" t="n">
        <f aca="false">'[79]Labor Income Multipliers'!$F$501</f>
        <v>0.434684783220291</v>
      </c>
      <c r="EL58" s="0" t="n">
        <f aca="false">'[80]Tax on Production and Imports M'!$F$501</f>
        <v>0.0493262968957424</v>
      </c>
      <c r="EM58" s="0" t="n">
        <f aca="false">'[77]Employment Multipliers'!$H$501</f>
        <v>1.26412785053253</v>
      </c>
      <c r="EN58" s="0" t="n">
        <f aca="false">'[78]Total Value Added Multipliers'!$H$501</f>
        <v>1.49679505825043</v>
      </c>
      <c r="EO58" s="0" t="n">
        <f aca="false">'[79]Labor Income Multipliers'!$H$501</f>
        <v>1.50123798847198</v>
      </c>
      <c r="EP58" s="0" t="n">
        <f aca="false">'[80]Tax on Production and Imports M'!$H$501</f>
        <v>1.47170317173004</v>
      </c>
      <c r="EQ58" s="0" t="n">
        <f aca="false">'[81]Output Multipliers'!$F$501</f>
        <v>1.16344261169434</v>
      </c>
      <c r="ER58" s="0" t="n">
        <f aca="false">'[82]Employment Multipliers'!$F$501</f>
        <v>14.4439239501953</v>
      </c>
      <c r="ES58" s="0" t="n">
        <f aca="false">'[83]Total Value Added Multipliers'!$F$501</f>
        <v>0.620710968971252</v>
      </c>
      <c r="ET58" s="0" t="n">
        <f aca="false">'[84]Labor Income Multipliers'!$F$501</f>
        <v>0.379482120275497</v>
      </c>
      <c r="EU58" s="0" t="n">
        <f aca="false">'[85]Tax on Production and Imports M'!$F$501</f>
        <v>0.0373612679541111</v>
      </c>
      <c r="EV58" s="0" t="n">
        <f aca="false">'[82]Employment Multipliers'!$H$501</f>
        <v>1.0726535320282</v>
      </c>
      <c r="EW58" s="0" t="n">
        <f aca="false">'[83]Total Value Added Multipliers'!$H$501</f>
        <v>1.16333520412445</v>
      </c>
      <c r="EX58" s="0" t="n">
        <f aca="false">'[84]Labor Income Multipliers'!$H$501</f>
        <v>1.16061151027679</v>
      </c>
      <c r="EY58" s="0" t="n">
        <f aca="false">'[85]Tax on Production and Imports M'!$H$501</f>
        <v>1.1766848564148</v>
      </c>
      <c r="EZ58" s="0" t="n">
        <f aca="false">'[86]Output Multipliers'!$F$501</f>
        <v>1.18051743507385</v>
      </c>
      <c r="FA58" s="0" t="n">
        <f aca="false">'[87]Employment Multipliers'!$F$501</f>
        <v>11.3048782348633</v>
      </c>
      <c r="FB58" s="0" t="n">
        <f aca="false">'[88]Total Value Added Multipliers'!$F$501</f>
        <v>0.764431178569794</v>
      </c>
      <c r="FC58" s="0" t="n">
        <f aca="false">'[89]Labor Income Multipliers'!$F$501</f>
        <v>0.564123928546906</v>
      </c>
      <c r="FD58" s="0" t="n">
        <f aca="false">'[90]Tax on Production and Imports M'!$F$501</f>
        <v>0.0384143218398094</v>
      </c>
      <c r="FE58" s="0" t="n">
        <f aca="false">'[87]Employment Multipliers'!$H$501</f>
        <v>1.09992647171021</v>
      </c>
      <c r="FF58" s="0" t="n">
        <f aca="false">'[88]Total Value Added Multipliers'!$H$501</f>
        <v>1.18703639507294</v>
      </c>
      <c r="FG58" s="0" t="n">
        <f aca="false">'[89]Labor Income Multipliers'!$H$501</f>
        <v>1.16004133224487</v>
      </c>
      <c r="FH58" s="0" t="n">
        <f aca="false">'[90]Tax on Production and Imports M'!$H$501</f>
        <v>1.58509480953217</v>
      </c>
      <c r="FI58" s="0" t="n">
        <f aca="false">'[91]Output Multipliers'!$F$501</f>
        <v>1.11089980602264</v>
      </c>
      <c r="FJ58" s="0" t="n">
        <f aca="false">'[92]Employment Multipliers'!$F$501</f>
        <v>15.0905227661133</v>
      </c>
      <c r="FK58" s="0" t="n">
        <f aca="false">'[93]Total Value Added Multipliers'!$F$501</f>
        <v>0.561507225036621</v>
      </c>
      <c r="FL58" s="0" t="n">
        <f aca="false">'[94]Labor Income Multipliers'!$F$501</f>
        <v>0.310945510864258</v>
      </c>
      <c r="FM58" s="0" t="n">
        <f aca="false">'[95]Tax on Production and Imports M'!$F$501</f>
        <v>0.0381705611944199</v>
      </c>
      <c r="FN58" s="0" t="n">
        <f aca="false">'[92]Employment Multipliers'!$H$501</f>
        <v>1.04065477848053</v>
      </c>
      <c r="FO58" s="0" t="n">
        <f aca="false">'[93]Total Value Added Multipliers'!$H$501</f>
        <v>1.12821209430695</v>
      </c>
      <c r="FP58" s="0" t="n">
        <f aca="false">'[94]Labor Income Multipliers'!$H$501</f>
        <v>1.12981927394867</v>
      </c>
      <c r="FQ58" s="0" t="n">
        <f aca="false">'[95]Tax on Production and Imports M'!$H$501</f>
        <v>1.11633682250977</v>
      </c>
      <c r="FR58" s="0" t="n">
        <f aca="false">'[96]Output Multipliers'!$F$501</f>
        <v>1.32304298877716</v>
      </c>
      <c r="FS58" s="0" t="n">
        <f aca="false">'[97]Employment Multipliers'!$F$501</f>
        <v>18.9760932922363</v>
      </c>
      <c r="FT58" s="0" t="n">
        <f aca="false">'[98]Total Value Added Multipliers'!$F$501</f>
        <v>0.607762753963471</v>
      </c>
      <c r="FU58" s="0" t="n">
        <f aca="false">'[99]Labor Income Multipliers'!$F$501</f>
        <v>0.309295237064362</v>
      </c>
      <c r="FV58" s="0" t="n">
        <f aca="false">'[100]Tax on Production and Imports M'!$F$501</f>
        <v>0.0472406707704067</v>
      </c>
      <c r="FW58" s="0" t="n">
        <f aca="false">'[97]Employment Multipliers'!$H$501</f>
        <v>1.19673728942871</v>
      </c>
      <c r="FX58" s="0" t="n">
        <f aca="false">'[98]Total Value Added Multipliers'!$H$501</f>
        <v>1.34836149215698</v>
      </c>
      <c r="FY58" s="0" t="n">
        <f aca="false">'[99]Labor Income Multipliers'!$H$501</f>
        <v>1.49083006381989</v>
      </c>
      <c r="FZ58" s="0" t="n">
        <f aca="false">'[100]Tax on Production and Imports M'!$H$501</f>
        <v>1.26349174976349</v>
      </c>
      <c r="GA58" s="0" t="n">
        <f aca="false">'[101]Output Multipliers'!$F$501</f>
        <v>1.35624718666077</v>
      </c>
      <c r="GB58" s="0" t="n">
        <f aca="false">'[102]Employment Multipliers'!$F$501</f>
        <v>20.2602882385254</v>
      </c>
      <c r="GC58" s="0" t="n">
        <f aca="false">'[103]Total Value Added Multipliers'!$F$501</f>
        <v>0.579866230487824</v>
      </c>
      <c r="GD58" s="0" t="n">
        <f aca="false">'[104]Labor Income Multipliers'!$F$501</f>
        <v>0.234344244003296</v>
      </c>
      <c r="GE58" s="0" t="n">
        <f aca="false">'[105]Tax on Production and Imports M'!$F$501</f>
        <v>0.0500734113156796</v>
      </c>
      <c r="GF58" s="0" t="n">
        <f aca="false">'[102]Employment Multipliers'!$H$501</f>
        <v>1.16004681587219</v>
      </c>
      <c r="GG58" s="0" t="n">
        <f aca="false">'[103]Total Value Added Multipliers'!$H$501</f>
        <v>1.46792960166931</v>
      </c>
      <c r="GH58" s="0" t="n">
        <f aca="false">'[104]Labor Income Multipliers'!$H$501</f>
        <v>1.84424495697021</v>
      </c>
      <c r="GI58" s="0" t="n">
        <f aca="false">'[105]Tax on Production and Imports M'!$H$501</f>
        <v>1.21590983867645</v>
      </c>
      <c r="GJ58" s="0" t="n">
        <f aca="false">'[106]Output Multipliers'!$F$501</f>
        <v>1.34713411331177</v>
      </c>
      <c r="GK58" s="0" t="n">
        <f aca="false">'[107]Employment Multipliers'!$F$501</f>
        <v>16.8193778991699</v>
      </c>
      <c r="GL58" s="0" t="n">
        <f aca="false">'[108]Total Value Added Multipliers'!$F$501</f>
        <v>0.71169513463974</v>
      </c>
      <c r="GM58" s="0" t="n">
        <f aca="false">'[109]Labor Income Multipliers'!$F$501</f>
        <v>0.434738725423813</v>
      </c>
      <c r="GN58" s="0" t="n">
        <f aca="false">'[110]Tax on Production and Imports M'!$F$501</f>
        <v>0.0415033027529717</v>
      </c>
      <c r="GO58" s="0" t="n">
        <f aca="false">'[107]Employment Multipliers'!$H$501</f>
        <v>1.2090357542038</v>
      </c>
      <c r="GP58" s="0" t="n">
        <f aca="false">'[108]Total Value Added Multipliers'!$H$501</f>
        <v>1.37361216545105</v>
      </c>
      <c r="GQ58" s="0" t="n">
        <f aca="false">'[109]Labor Income Multipliers'!$H$501</f>
        <v>1.42684364318848</v>
      </c>
      <c r="GR58" s="0" t="n">
        <f aca="false">'[110]Tax on Production and Imports M'!$H$501</f>
        <v>1.26524949073792</v>
      </c>
      <c r="GS58" s="0" t="n">
        <f aca="false">'[111]Output Multipliers'!$F$501</f>
        <v>1.15693497657776</v>
      </c>
      <c r="GT58" s="0" t="n">
        <f aca="false">'[112]Employment Multipliers'!$F$501</f>
        <v>14.8786563873291</v>
      </c>
      <c r="GU58" s="0" t="n">
        <f aca="false">'[113]Total Value Added Multipliers'!$F$501</f>
        <v>0.634867191314697</v>
      </c>
      <c r="GV58" s="0" t="n">
        <f aca="false">'[114]Labor Income Multipliers'!$F$501</f>
        <v>0.394232541322708</v>
      </c>
      <c r="GW58" s="0" t="n">
        <f aca="false">'[115]Tax on Production and Imports M'!$F$501</f>
        <v>0.038276981562376</v>
      </c>
      <c r="GX58" s="0" t="n">
        <f aca="false">'[112]Employment Multipliers'!$H$501</f>
        <v>1.10545992851257</v>
      </c>
      <c r="GY58" s="0" t="n">
        <f aca="false">'[113]Total Value Added Multipliers'!$H$501</f>
        <v>1.18937599658966</v>
      </c>
      <c r="GZ58" s="0" t="n">
        <f aca="false">'[114]Labor Income Multipliers'!$H$501</f>
        <v>1.20455396175385</v>
      </c>
      <c r="HA58" s="0" t="n">
        <f aca="false">'[115]Tax on Production and Imports M'!$H$501</f>
        <v>1.20609438419342</v>
      </c>
      <c r="HB58" s="0" t="n">
        <f aca="false">'[116]Output Multipliers'!$F$501</f>
        <v>1.31607794761658</v>
      </c>
      <c r="HC58" s="0" t="n">
        <f aca="false">'[117]Employment Multipliers'!$F$501</f>
        <v>17.0092658996582</v>
      </c>
      <c r="HD58" s="0" t="n">
        <f aca="false">'[118]Total Value Added Multipliers'!$F$501</f>
        <v>0.668210387229919</v>
      </c>
      <c r="HE58" s="0" t="n">
        <f aca="false">'[119]Labor Income Multipliers'!$F$501</f>
        <v>0.364296793937683</v>
      </c>
      <c r="HF58" s="0" t="n">
        <f aca="false">'[120]Tax on Production and Imports M'!$F$501</f>
        <v>0.0438819564878941</v>
      </c>
      <c r="HG58" s="0" t="n">
        <f aca="false">'[117]Employment Multipliers'!$H$501</f>
        <v>1.16310298442841</v>
      </c>
      <c r="HH58" s="0" t="n">
        <f aca="false">'[118]Total Value Added Multipliers'!$H$501</f>
        <v>1.35420382022858</v>
      </c>
      <c r="HI58" s="0" t="n">
        <f aca="false">'[119]Labor Income Multipliers'!$H$501</f>
        <v>1.35392737388611</v>
      </c>
      <c r="HJ58" s="0" t="n">
        <f aca="false">'[120]Tax on Production and Imports M'!$H$501</f>
        <v>1.27257370948792</v>
      </c>
      <c r="HK58" s="0" t="n">
        <f aca="false">'[121]Output Multipliers'!$F$501</f>
        <v>1.32407307624817</v>
      </c>
      <c r="HL58" s="0" t="n">
        <f aca="false">'[122]Employment Multipliers'!$F$501</f>
        <v>16.139518737793</v>
      </c>
      <c r="HM58" s="0" t="n">
        <f aca="false">'[123]Total Value Added Multipliers'!$F$501</f>
        <v>0.712780237197876</v>
      </c>
      <c r="HN58" s="0" t="n">
        <f aca="false">'[124]Labor Income Multipliers'!$F$501</f>
        <v>0.423654675483704</v>
      </c>
      <c r="HO58" s="0" t="n">
        <f aca="false">'[125]Tax on Production and Imports M'!$F$501</f>
        <v>0.0440072193741798</v>
      </c>
      <c r="HP58" s="0" t="n">
        <f aca="false">'[122]Employment Multipliers'!$H$501</f>
        <v>1.18543088436127</v>
      </c>
      <c r="HQ58" s="0" t="n">
        <f aca="false">'[123]Total Value Added Multipliers'!$H$501</f>
        <v>1.34896576404572</v>
      </c>
      <c r="HR58" s="0" t="n">
        <f aca="false">'[124]Labor Income Multipliers'!$H$501</f>
        <v>1.32597029209137</v>
      </c>
      <c r="HS58" s="0" t="n">
        <f aca="false">'[125]Tax on Production and Imports M'!$H$501</f>
        <v>1.3707994222641</v>
      </c>
      <c r="HT58" s="0" t="n">
        <f aca="false">'[126]Output Multipliers'!$F$501</f>
        <v>0</v>
      </c>
      <c r="HU58" s="0" t="n">
        <f aca="false">'[127]Employment Multipliers'!$F$501</f>
        <v>0</v>
      </c>
      <c r="HV58" s="0" t="n">
        <f aca="false">'[128]Total Value Added Multipliers'!$F$501</f>
        <v>0</v>
      </c>
      <c r="HW58" s="0" t="n">
        <f aca="false">'[129]Labor Income Multipliers'!$F$501</f>
        <v>0</v>
      </c>
      <c r="HX58" s="0" t="n">
        <f aca="false">'[130]Tax on Production and Imports M'!$F$501</f>
        <v>0</v>
      </c>
      <c r="HY58" s="0" t="n">
        <f aca="false">'[127]Employment Multipliers'!$H$501</f>
        <v>0</v>
      </c>
      <c r="HZ58" s="0" t="n">
        <f aca="false">'[128]Total Value Added Multipliers'!$H$501</f>
        <v>0</v>
      </c>
      <c r="IA58" s="0" t="n">
        <f aca="false">'[129]Labor Income Multipliers'!$H$501</f>
        <v>0</v>
      </c>
      <c r="IB58" s="0" t="n">
        <f aca="false">'[130]Tax on Production and Imports M'!$H$501</f>
        <v>0</v>
      </c>
      <c r="IC58" s="0" t="n">
        <f aca="false">'[131]Output Multipliers'!$F$501</f>
        <v>1.3364132642746</v>
      </c>
      <c r="ID58" s="0" t="n">
        <f aca="false">'[132]Employment Multipliers'!$F$501</f>
        <v>18.6735420227051</v>
      </c>
      <c r="IE58" s="0" t="n">
        <f aca="false">'[133]Total Value Added Multipliers'!$F$501</f>
        <v>0.631247222423554</v>
      </c>
      <c r="IF58" s="0" t="n">
        <f aca="false">'[134]Labor Income Multipliers'!$F$501</f>
        <v>0.315838783979416</v>
      </c>
      <c r="IG58" s="0" t="n">
        <f aca="false">'[135]Tax on Production and Imports M'!$F$501</f>
        <v>0.0493172779679298</v>
      </c>
      <c r="IH58" s="0" t="n">
        <f aca="false">'[132]Employment Multipliers'!$H$501</f>
        <v>1.18231952190399</v>
      </c>
      <c r="II58" s="0" t="n">
        <f aca="false">'[133]Total Value Added Multipliers'!$H$501</f>
        <v>1.39376521110535</v>
      </c>
      <c r="IJ58" s="0" t="n">
        <f aca="false">'[134]Labor Income Multipliers'!$H$501</f>
        <v>1.49977588653564</v>
      </c>
      <c r="IK58" s="0" t="n">
        <f aca="false">'[135]Tax on Production and Imports M'!$H$501</f>
        <v>1.32425475120544</v>
      </c>
      <c r="IL58" s="0" t="n">
        <f aca="false">'[136]Output Multipliers'!$F$501</f>
        <v>1.18375074863434</v>
      </c>
      <c r="IM58" s="0" t="n">
        <f aca="false">'[137]Employment Multipliers'!$F$501</f>
        <v>15.4387435913086</v>
      </c>
      <c r="IN58" s="0" t="n">
        <f aca="false">'[138]Total Value Added Multipliers'!$F$501</f>
        <v>0.631781995296478</v>
      </c>
      <c r="IO58" s="0" t="n">
        <f aca="false">'[139]Labor Income Multipliers'!$F$501</f>
        <v>0.367128849029541</v>
      </c>
      <c r="IP58" s="0" t="n">
        <f aca="false">'[140]Tax on Production and Imports M'!$F$501</f>
        <v>0.0397536084055901</v>
      </c>
      <c r="IQ58" s="0" t="n">
        <f aca="false">'[137]Employment Multipliers'!$H$501</f>
        <v>1.10625958442688</v>
      </c>
      <c r="IR58" s="0" t="n">
        <f aca="false">'[138]Total Value Added Multipliers'!$H$501</f>
        <v>1.22300589084625</v>
      </c>
      <c r="IS58" s="0" t="n">
        <f aca="false">'[139]Labor Income Multipliers'!$H$501</f>
        <v>1.21378469467163</v>
      </c>
      <c r="IT58" s="0" t="n">
        <f aca="false">'[140]Tax on Production and Imports M'!$H$501</f>
        <v>1.20805299282074</v>
      </c>
      <c r="IU58" s="0" t="n">
        <f aca="false">'[141]Output Multipliers'!$F$501</f>
        <v>1.31360113620758</v>
      </c>
      <c r="IV58" s="0" t="n">
        <f aca="false">'[142]Employment Multipliers'!$F$501</f>
        <v>16.5087909698486</v>
      </c>
      <c r="IW58" s="0" t="n">
        <f aca="false">'[143]Total Value Added Multipliers'!$F$501</f>
        <v>0.680544018745422</v>
      </c>
      <c r="IX58" s="0" t="n">
        <f aca="false">'[144]Labor Income Multipliers'!$F$501</f>
        <v>0.406890630722046</v>
      </c>
      <c r="IY58" s="0" t="n">
        <f aca="false">'[145]Tax on Production and Imports M'!$F$501</f>
        <v>0.0433517806231976</v>
      </c>
      <c r="IZ58" s="0" t="n">
        <f aca="false">'[142]Employment Multipliers'!$H$501</f>
        <v>1.18330800533295</v>
      </c>
      <c r="JA58" s="0" t="n">
        <f aca="false">'[143]Total Value Added Multipliers'!$H$501</f>
        <v>1.31701004505157</v>
      </c>
      <c r="JB58" s="0" t="n">
        <f aca="false">'[144]Labor Income Multipliers'!$H$501</f>
        <v>1.34426295757294</v>
      </c>
      <c r="JC58" s="0" t="n">
        <f aca="false">'[145]Tax on Production and Imports M'!$H$501</f>
        <v>1.3178129196167</v>
      </c>
    </row>
    <row r="59" customFormat="false" ht="12.75" hidden="false" customHeight="false" outlineLevel="0" collapsed="false">
      <c r="A59" s="0" t="s">
        <v>347</v>
      </c>
    </row>
    <row r="60" customFormat="false" ht="12.75" hidden="false" customHeight="false" outlineLevel="0" collapsed="false">
      <c r="A60" s="354" t="s">
        <v>614</v>
      </c>
      <c r="C60" s="0" t="n">
        <f aca="false">'[1]Output Multipliers'!$F$525</f>
        <v>0</v>
      </c>
      <c r="D60" s="0" t="n">
        <f aca="false">'[2]Employment Multipliers'!$F$525</f>
        <v>0</v>
      </c>
      <c r="E60" s="0" t="n">
        <f aca="false">'[3]Total Value Added Multipliers'!$F$525</f>
        <v>0</v>
      </c>
      <c r="F60" s="0" t="n">
        <f aca="false">'[4]Labor Income Multipliers'!$F$525</f>
        <v>0</v>
      </c>
      <c r="G60" s="0" t="n">
        <f aca="false">'[5]Tax on Production and Imports M'!$F$525</f>
        <v>0</v>
      </c>
      <c r="H60" s="0" t="n">
        <f aca="false">'[2]Employment Multipliers'!$H$525</f>
        <v>0</v>
      </c>
      <c r="I60" s="0" t="n">
        <f aca="false">'[3]Total Value Added Multipliers'!$H$525</f>
        <v>0</v>
      </c>
      <c r="J60" s="0" t="n">
        <f aca="false">'[4]Labor Income Multipliers'!$H$525</f>
        <v>0</v>
      </c>
      <c r="K60" s="0" t="n">
        <f aca="false">'[5]Tax on Production and Imports M'!$H$525</f>
        <v>0</v>
      </c>
      <c r="L60" s="0" t="n">
        <f aca="false">'[6]Output Multipliers'!$F$525</f>
        <v>0</v>
      </c>
      <c r="M60" s="0" t="n">
        <f aca="false">'[7]Employment Multipliers'!$F$525</f>
        <v>0</v>
      </c>
      <c r="N60" s="0" t="n">
        <f aca="false">'[8]Total Value Added Multipliers'!$F$525</f>
        <v>0</v>
      </c>
      <c r="O60" s="0" t="n">
        <f aca="false">'[9]Labor Income Multipliers'!$F$525</f>
        <v>0</v>
      </c>
      <c r="P60" s="0" t="n">
        <f aca="false">'[10]Tax on Production and Imports M'!$F$525</f>
        <v>0</v>
      </c>
      <c r="Q60" s="0" t="n">
        <f aca="false">'[7]Employment Multipliers'!$H$525</f>
        <v>0</v>
      </c>
      <c r="R60" s="0" t="n">
        <f aca="false">'[8]Total Value Added Multipliers'!$H$525</f>
        <v>0</v>
      </c>
      <c r="S60" s="0" t="n">
        <f aca="false">'[9]Labor Income Multipliers'!$H$525</f>
        <v>0</v>
      </c>
      <c r="T60" s="0" t="n">
        <f aca="false">'[10]Tax on Production and Imports M'!$H$525</f>
        <v>0</v>
      </c>
      <c r="U60" s="0" t="n">
        <f aca="false">'[11]Output Multipliers'!$F$525</f>
        <v>1.84565448760986</v>
      </c>
      <c r="V60" s="0" t="n">
        <f aca="false">'[12]Employment Multipliers'!$F$525</f>
        <v>10.5675039291382</v>
      </c>
      <c r="W60" s="0" t="n">
        <f aca="false">'[13]Total Value Added Multipliers'!$F$525</f>
        <v>1.19448006153107</v>
      </c>
      <c r="X60" s="0" t="n">
        <f aca="false">'[14]Labor Income Multipliers'!$F$525</f>
        <v>1.04554796218872</v>
      </c>
      <c r="Y60" s="0" t="n">
        <f aca="false">'[15]Tax on Production and Imports M'!$F$525</f>
        <v>0.0183688793331385</v>
      </c>
      <c r="Z60" s="0" t="n">
        <f aca="false">'[12]Employment Multipliers'!$H$525</f>
        <v>2.07690787315369</v>
      </c>
      <c r="AA60" s="0" t="n">
        <f aca="false">'[13]Total Value Added Multipliers'!$H$525</f>
        <v>1.78943347930908</v>
      </c>
      <c r="AB60" s="0" t="n">
        <f aca="false">'[14]Labor Income Multipliers'!$H$525</f>
        <v>1.49495100975037</v>
      </c>
      <c r="AC60" s="0" t="n">
        <f aca="false">'[15]Tax on Production and Imports M'!$H$525</f>
        <v>0</v>
      </c>
      <c r="AD60" s="0" t="n">
        <f aca="false">'[16]Output Multipliers'!$F$525</f>
        <v>1.06343650817871</v>
      </c>
      <c r="AE60" s="0" t="n">
        <f aca="false">'[17]Employment Multipliers'!$F$525</f>
        <v>5.97478866577148</v>
      </c>
      <c r="AF60" s="0" t="n">
        <f aca="false">'[18]Total Value Added Multipliers'!$F$525</f>
        <v>0.653477549552918</v>
      </c>
      <c r="AG60" s="0" t="n">
        <f aca="false">'[19]Labor Income Multipliers'!$F$525</f>
        <v>0.654032230377197</v>
      </c>
      <c r="AH60" s="0" t="n">
        <f aca="false">'[20]Tax on Production and Imports M'!$F$525</f>
        <v>-0.0200927928090096</v>
      </c>
      <c r="AI60" s="0" t="n">
        <f aca="false">'[17]Employment Multipliers'!$H$525</f>
        <v>1.01677262783051</v>
      </c>
      <c r="AJ60" s="0" t="n">
        <f aca="false">'[18]Total Value Added Multipliers'!$H$525</f>
        <v>1.06080913543701</v>
      </c>
      <c r="AK60" s="0" t="n">
        <f aca="false">'[19]Labor Income Multipliers'!$H$525</f>
        <v>1.00185418128967</v>
      </c>
      <c r="AL60" s="0" t="n">
        <f aca="false">'[20]Tax on Production and Imports M'!$H$525</f>
        <v>0</v>
      </c>
      <c r="AM60" s="0" t="n">
        <f aca="false">'[21]Output Multipliers'!$F$525</f>
        <v>0</v>
      </c>
      <c r="AN60" s="0" t="n">
        <f aca="false">'[22]Employment Multipliers'!$F$525</f>
        <v>0</v>
      </c>
      <c r="AO60" s="0" t="n">
        <f aca="false">'[23]Total Value Added Multipliers'!$F$525</f>
        <v>0</v>
      </c>
      <c r="AP60" s="0" t="n">
        <f aca="false">'[24]Labor Income Multipliers'!$F$525</f>
        <v>0</v>
      </c>
      <c r="AQ60" s="0" t="n">
        <f aca="false">'[25]Tax on Production and Imports M'!$F$525</f>
        <v>0</v>
      </c>
      <c r="AR60" s="0" t="n">
        <f aca="false">'[22]Employment Multipliers'!$H$525</f>
        <v>0</v>
      </c>
      <c r="AS60" s="0" t="n">
        <f aca="false">'[23]Total Value Added Multipliers'!$H$525</f>
        <v>0</v>
      </c>
      <c r="AT60" s="0" t="n">
        <f aca="false">'[24]Labor Income Multipliers'!$H$525</f>
        <v>0</v>
      </c>
      <c r="AU60" s="0" t="n">
        <f aca="false">'[25]Tax on Production and Imports M'!$H$525</f>
        <v>0</v>
      </c>
      <c r="AV60" s="0" t="n">
        <f aca="false">'[26]Output Multipliers'!$F$525</f>
        <v>0</v>
      </c>
      <c r="AW60" s="0" t="n">
        <f aca="false">'[27]Employment Multipliers'!$F$525</f>
        <v>0</v>
      </c>
      <c r="AX60" s="0" t="n">
        <f aca="false">'[28]Total Value Added Multipliers'!$F$525</f>
        <v>0</v>
      </c>
      <c r="AY60" s="0" t="n">
        <f aca="false">'[29]Labor Income Multipliers'!$F$525</f>
        <v>0</v>
      </c>
      <c r="AZ60" s="0" t="n">
        <f aca="false">'[30]Tax on Production and Imports M'!$F$525</f>
        <v>0</v>
      </c>
      <c r="BA60" s="0" t="n">
        <f aca="false">'[27]Employment Multipliers'!$H$525</f>
        <v>0</v>
      </c>
      <c r="BB60" s="0" t="n">
        <f aca="false">'[28]Total Value Added Multipliers'!$H$525</f>
        <v>0</v>
      </c>
      <c r="BC60" s="0" t="n">
        <f aca="false">'[29]Labor Income Multipliers'!$H$525</f>
        <v>0</v>
      </c>
      <c r="BD60" s="0" t="n">
        <f aca="false">'[30]Tax on Production and Imports M'!$H$525</f>
        <v>0</v>
      </c>
      <c r="BE60" s="0" t="n">
        <f aca="false">'[31]Output Multipliers'!$F$525</f>
        <v>0</v>
      </c>
      <c r="BF60" s="0" t="n">
        <f aca="false">'[32]Employment Multipliers'!$F$525</f>
        <v>0</v>
      </c>
      <c r="BG60" s="0" t="n">
        <f aca="false">'[33]Total Value Added Multipliers'!$F$525</f>
        <v>0</v>
      </c>
      <c r="BH60" s="0" t="n">
        <f aca="false">'[34]Labor Income Multipliers'!$F$525</f>
        <v>0</v>
      </c>
      <c r="BI60" s="0" t="n">
        <f aca="false">'[35]Tax on Production and Imports M'!$F$525</f>
        <v>0</v>
      </c>
      <c r="BJ60" s="0" t="n">
        <f aca="false">'[32]Employment Multipliers'!$H$525</f>
        <v>0</v>
      </c>
      <c r="BK60" s="0" t="n">
        <f aca="false">'[33]Total Value Added Multipliers'!$H$525</f>
        <v>0</v>
      </c>
      <c r="BL60" s="0" t="n">
        <f aca="false">'[34]Labor Income Multipliers'!$H$525</f>
        <v>0</v>
      </c>
      <c r="BM60" s="0" t="n">
        <f aca="false">'[35]Tax on Production and Imports M'!$H$525</f>
        <v>0</v>
      </c>
      <c r="BN60" s="0" t="n">
        <f aca="false">'[36]Output Multipliers'!$F$525</f>
        <v>1.64144575595856</v>
      </c>
      <c r="BO60" s="0" t="n">
        <f aca="false">'[37]Employment Multipliers'!$F$525</f>
        <v>9.57792472839356</v>
      </c>
      <c r="BP60" s="0" t="n">
        <f aca="false">'[38]Total Value Added Multipliers'!$F$525</f>
        <v>1.01148629188538</v>
      </c>
      <c r="BQ60" s="0" t="n">
        <f aca="false">'[39]Labor Income Multipliers'!$F$525</f>
        <v>0.911289811134338</v>
      </c>
      <c r="BR60" s="0" t="n">
        <f aca="false">'[40]Tax on Production and Imports M'!$F$525</f>
        <v>-0.000814970582723618</v>
      </c>
      <c r="BS60" s="0" t="n">
        <f aca="false">'[37]Employment Multipliers'!$H$525</f>
        <v>1.78421545028687</v>
      </c>
      <c r="BT60" s="0" t="n">
        <f aca="false">'[38]Total Value Added Multipliers'!$H$525</f>
        <v>1.5580050945282</v>
      </c>
      <c r="BU60" s="0" t="n">
        <f aca="false">'[39]Labor Income Multipliers'!$H$525</f>
        <v>1.33455753326416</v>
      </c>
      <c r="BV60" s="0" t="n">
        <f aca="false">'[40]Tax on Production and Imports M'!$H$525</f>
        <v>0</v>
      </c>
      <c r="BW60" s="0" t="n">
        <f aca="false">'[41]Output Multipliers'!$F$525</f>
        <v>0</v>
      </c>
      <c r="BX60" s="0" t="n">
        <f aca="false">'[42]Employment Multipliers'!$F$525</f>
        <v>0</v>
      </c>
      <c r="BY60" s="0" t="n">
        <f aca="false">'[43]Total Value Added Multipliers'!$F$525</f>
        <v>0</v>
      </c>
      <c r="BZ60" s="0" t="n">
        <f aca="false">'[44]Labor Income Multipliers'!$F$525</f>
        <v>0</v>
      </c>
      <c r="CA60" s="0" t="n">
        <f aca="false">'[45]Tax on Production and Imports M'!$F$525</f>
        <v>0</v>
      </c>
      <c r="CB60" s="0" t="n">
        <f aca="false">'[42]Employment Multipliers'!$H$525</f>
        <v>0</v>
      </c>
      <c r="CC60" s="0" t="n">
        <f aca="false">'[43]Total Value Added Multipliers'!$H$525</f>
        <v>0</v>
      </c>
      <c r="CD60" s="0" t="n">
        <f aca="false">'[44]Labor Income Multipliers'!$H$525</f>
        <v>0</v>
      </c>
      <c r="CE60" s="0" t="n">
        <f aca="false">'[45]Tax on Production and Imports M'!$H$525</f>
        <v>0</v>
      </c>
      <c r="CF60" s="0" t="n">
        <f aca="false">'[46]Output Multipliers'!$F$525</f>
        <v>0</v>
      </c>
      <c r="CG60" s="0" t="n">
        <f aca="false">'[47]Employment Multipliers'!$F$525</f>
        <v>0</v>
      </c>
      <c r="CH60" s="0" t="n">
        <f aca="false">'[48]Total Value Added Multipliers'!$F$525</f>
        <v>0</v>
      </c>
      <c r="CI60" s="0" t="n">
        <f aca="false">'[49]Labor Income Multipliers'!$F$525</f>
        <v>0</v>
      </c>
      <c r="CJ60" s="0" t="n">
        <f aca="false">'[50]Tax on Production and Imports M'!$F$525</f>
        <v>0</v>
      </c>
      <c r="CK60" s="0" t="n">
        <f aca="false">'[47]Employment Multipliers'!$H$525</f>
        <v>0</v>
      </c>
      <c r="CL60" s="0" t="n">
        <f aca="false">'[48]Total Value Added Multipliers'!$H$525</f>
        <v>0</v>
      </c>
      <c r="CM60" s="0" t="n">
        <f aca="false">'[49]Labor Income Multipliers'!$H$525</f>
        <v>0</v>
      </c>
      <c r="CN60" s="0" t="n">
        <f aca="false">'[50]Tax on Production and Imports M'!$H$525</f>
        <v>0</v>
      </c>
      <c r="CO60" s="0" t="n">
        <f aca="false">'[51]Output Multipliers'!$F$525</f>
        <v>1.41244196891785</v>
      </c>
      <c r="CP60" s="0" t="n">
        <f aca="false">'[52]Employment Multipliers'!$F$525</f>
        <v>8.37682056427002</v>
      </c>
      <c r="CQ60" s="0" t="n">
        <f aca="false">'[53]Total Value Added Multipliers'!$F$525</f>
        <v>0.886775851249695</v>
      </c>
      <c r="CR60" s="0" t="n">
        <f aca="false">'[54]Labor Income Multipliers'!$F$525</f>
        <v>0.827992260456085</v>
      </c>
      <c r="CS60" s="0" t="n">
        <f aca="false">'[55]Tax on Production and Imports M'!$F$525</f>
        <v>-0.00450702011585236</v>
      </c>
      <c r="CT60" s="0" t="n">
        <f aca="false">'[52]Employment Multipliers'!$H$525</f>
        <v>1.51554048061371</v>
      </c>
      <c r="CU60" s="0" t="n">
        <f aca="false">'[53]Total Value Added Multipliers'!$H$525</f>
        <v>1.38814699649811</v>
      </c>
      <c r="CV60" s="0" t="n">
        <f aca="false">'[54]Labor Income Multipliers'!$H$525</f>
        <v>1.2295001745224</v>
      </c>
      <c r="CW60" s="0" t="n">
        <f aca="false">'[55]Tax on Production and Imports M'!$H$525</f>
        <v>0</v>
      </c>
      <c r="CX60" s="0" t="n">
        <f aca="false">'[56]Output Multipliers'!$F$525</f>
        <v>1.58645153045654</v>
      </c>
      <c r="CY60" s="0" t="n">
        <f aca="false">'[57]Employment Multipliers'!$F$525</f>
        <v>10.1279563903809</v>
      </c>
      <c r="CZ60" s="0" t="n">
        <f aca="false">'[58]Total Value Added Multipliers'!$F$525</f>
        <v>0.93019163608551</v>
      </c>
      <c r="DA60" s="0" t="n">
        <f aca="false">'[59]Labor Income Multipliers'!$F$525</f>
        <v>0.840490937232971</v>
      </c>
      <c r="DB60" s="0" t="n">
        <f aca="false">'[60]Tax on Production and Imports M'!$F$525</f>
        <v>-0.00618825480341911</v>
      </c>
      <c r="DC60" s="0" t="n">
        <f aca="false">'[57]Employment Multipliers'!$H$525</f>
        <v>1.74802219867706</v>
      </c>
      <c r="DD60" s="0" t="n">
        <f aca="false">'[58]Total Value Added Multipliers'!$H$525</f>
        <v>1.4969425201416</v>
      </c>
      <c r="DE60" s="0" t="n">
        <f aca="false">'[59]Labor Income Multipliers'!$H$525</f>
        <v>1.27795779705048</v>
      </c>
      <c r="DF60" s="0" t="n">
        <f aca="false">'[60]Tax on Production and Imports M'!$H$525</f>
        <v>0</v>
      </c>
      <c r="DG60" s="0" t="n">
        <f aca="false">'[61]Output Multipliers'!$F$525</f>
        <v>1.43085861206055</v>
      </c>
      <c r="DH60" s="0" t="n">
        <f aca="false">'[62]Employment Multipliers'!$F$525</f>
        <v>9.24886512756348</v>
      </c>
      <c r="DI60" s="0" t="n">
        <f aca="false">'[63]Total Value Added Multipliers'!$F$525</f>
        <v>0.824934244155884</v>
      </c>
      <c r="DJ60" s="0" t="n">
        <f aca="false">'[64]Labor Income Multipliers'!$F$525</f>
        <v>0.776650369167328</v>
      </c>
      <c r="DK60" s="0" t="n">
        <f aca="false">'[65]Tax on Production and Imports M'!$F$525</f>
        <v>-0.0139183877035975</v>
      </c>
      <c r="DL60" s="0" t="n">
        <f aca="false">'[62]Employment Multipliers'!$H$525</f>
        <v>1.47755026817322</v>
      </c>
      <c r="DM60" s="0" t="n">
        <f aca="false">'[63]Total Value Added Multipliers'!$H$525</f>
        <v>1.39590585231781</v>
      </c>
      <c r="DN60" s="0" t="n">
        <f aca="false">'[64]Labor Income Multipliers'!$H$525</f>
        <v>1.23244225978851</v>
      </c>
      <c r="DO60" s="0" t="n">
        <f aca="false">'[65]Tax on Production and Imports M'!$H$525</f>
        <v>0</v>
      </c>
      <c r="DP60" s="0" t="n">
        <f aca="false">'[66]Output Multipliers'!$F$525</f>
        <v>1.43294084072113</v>
      </c>
      <c r="DQ60" s="0" t="n">
        <f aca="false">'[67]Employment Multipliers'!$F$525</f>
        <v>9.96689414978027</v>
      </c>
      <c r="DR60" s="0" t="n">
        <f aca="false">'[68]Total Value Added Multipliers'!$F$525</f>
        <v>0.791175544261932</v>
      </c>
      <c r="DS60" s="0" t="n">
        <f aca="false">'[69]Labor Income Multipliers'!$F$525</f>
        <v>0.746392786502838</v>
      </c>
      <c r="DT60" s="0" t="n">
        <f aca="false">'[70]Tax on Production and Imports M'!$F$525</f>
        <v>-0.0166245922446251</v>
      </c>
      <c r="DU60" s="0" t="n">
        <f aca="false">'[67]Employment Multipliers'!$H$525</f>
        <v>1.48456823825836</v>
      </c>
      <c r="DV60" s="0" t="n">
        <f aca="false">'[68]Total Value Added Multipliers'!$H$525</f>
        <v>1.40955209732056</v>
      </c>
      <c r="DW60" s="0" t="n">
        <f aca="false">'[69]Labor Income Multipliers'!$H$525</f>
        <v>1.23709225654602</v>
      </c>
      <c r="DX60" s="0" t="n">
        <f aca="false">'[70]Tax on Production and Imports M'!$H$525</f>
        <v>0</v>
      </c>
      <c r="DY60" s="0" t="n">
        <f aca="false">'[71]Output Multipliers'!$F$525</f>
        <v>0</v>
      </c>
      <c r="DZ60" s="0" t="n">
        <f aca="false">'[72]Employment Multipliers'!$F$525</f>
        <v>0</v>
      </c>
      <c r="EA60" s="0" t="n">
        <f aca="false">'[73]Total Value Added Multipliers'!$F$525</f>
        <v>0</v>
      </c>
      <c r="EB60" s="0" t="n">
        <f aca="false">'[74]Labor Income Multipliers'!$F$525</f>
        <v>0</v>
      </c>
      <c r="EC60" s="0" t="n">
        <f aca="false">'[75]Tax on Production and Imports M'!$F$525</f>
        <v>0</v>
      </c>
      <c r="ED60" s="0" t="n">
        <f aca="false">'[72]Employment Multipliers'!$H$525</f>
        <v>0</v>
      </c>
      <c r="EE60" s="0" t="n">
        <f aca="false">'[73]Total Value Added Multipliers'!$H$525</f>
        <v>0</v>
      </c>
      <c r="EF60" s="0" t="n">
        <f aca="false">'[74]Labor Income Multipliers'!$H$525</f>
        <v>0</v>
      </c>
      <c r="EG60" s="0" t="n">
        <f aca="false">'[75]Tax on Production and Imports M'!$H$525</f>
        <v>0</v>
      </c>
      <c r="EH60" s="0" t="n">
        <f aca="false">'[76]Output Multipliers'!$F$525</f>
        <v>1.59759044647217</v>
      </c>
      <c r="EI60" s="0" t="n">
        <f aca="false">'[77]Employment Multipliers'!$F$525</f>
        <v>11.4064388275146</v>
      </c>
      <c r="EJ60" s="0" t="n">
        <f aca="false">'[78]Total Value Added Multipliers'!$F$525</f>
        <v>0.893971860408783</v>
      </c>
      <c r="EK60" s="0" t="n">
        <f aca="false">'[79]Labor Income Multipliers'!$F$525</f>
        <v>0.812015354633331</v>
      </c>
      <c r="EL60" s="0" t="n">
        <f aca="false">'[80]Tax on Production and Imports M'!$F$525</f>
        <v>-0.00898104347288609</v>
      </c>
      <c r="EM60" s="0" t="n">
        <f aca="false">'[77]Employment Multipliers'!$H$525</f>
        <v>1.69150078296661</v>
      </c>
      <c r="EN60" s="0" t="n">
        <f aca="false">'[78]Total Value Added Multipliers'!$H$525</f>
        <v>1.59822249412537</v>
      </c>
      <c r="EO60" s="0" t="n">
        <f aca="false">'[79]Labor Income Multipliers'!$H$525</f>
        <v>1.34978485107422</v>
      </c>
      <c r="EP60" s="0" t="n">
        <f aca="false">'[80]Tax on Production and Imports M'!$H$525</f>
        <v>0</v>
      </c>
      <c r="EQ60" s="0" t="n">
        <f aca="false">'[81]Output Multipliers'!$F$525</f>
        <v>1.0709433555603</v>
      </c>
      <c r="ER60" s="0" t="n">
        <f aca="false">'[82]Employment Multipliers'!$F$525</f>
        <v>6.9526252746582</v>
      </c>
      <c r="ES60" s="0" t="n">
        <f aca="false">'[83]Total Value Added Multipliers'!$F$525</f>
        <v>0.598271369934082</v>
      </c>
      <c r="ET60" s="0" t="n">
        <f aca="false">'[84]Labor Income Multipliers'!$F$525</f>
        <v>0.608857214450836</v>
      </c>
      <c r="EU60" s="0" t="n">
        <f aca="false">'[85]Tax on Production and Imports M'!$F$525</f>
        <v>-0.0245244037359953</v>
      </c>
      <c r="EV60" s="0" t="n">
        <f aca="false">'[82]Employment Multipliers'!$H$525</f>
        <v>1.04156708717346</v>
      </c>
      <c r="EW60" s="0" t="n">
        <f aca="false">'[83]Total Value Added Multipliers'!$H$525</f>
        <v>1.06111872196198</v>
      </c>
      <c r="EX60" s="0" t="n">
        <f aca="false">'[84]Labor Income Multipliers'!$H$525</f>
        <v>1.00534605979919</v>
      </c>
      <c r="EY60" s="0" t="n">
        <f aca="false">'[85]Tax on Production and Imports M'!$H$525</f>
        <v>0</v>
      </c>
      <c r="EZ60" s="0" t="n">
        <f aca="false">'[86]Output Multipliers'!$F$525</f>
        <v>0</v>
      </c>
      <c r="FA60" s="0" t="n">
        <f aca="false">'[87]Employment Multipliers'!$F$525</f>
        <v>0</v>
      </c>
      <c r="FB60" s="0" t="n">
        <f aca="false">'[88]Total Value Added Multipliers'!$F$525</f>
        <v>0</v>
      </c>
      <c r="FC60" s="0" t="n">
        <f aca="false">'[89]Labor Income Multipliers'!$F$525</f>
        <v>0</v>
      </c>
      <c r="FD60" s="0" t="n">
        <f aca="false">'[90]Tax on Production and Imports M'!$F$525</f>
        <v>0</v>
      </c>
      <c r="FE60" s="0" t="n">
        <f aca="false">'[87]Employment Multipliers'!$H$525</f>
        <v>0</v>
      </c>
      <c r="FF60" s="0" t="n">
        <f aca="false">'[88]Total Value Added Multipliers'!$H$525</f>
        <v>0</v>
      </c>
      <c r="FG60" s="0" t="n">
        <f aca="false">'[89]Labor Income Multipliers'!$H$525</f>
        <v>0</v>
      </c>
      <c r="FH60" s="0" t="n">
        <f aca="false">'[90]Tax on Production and Imports M'!$H$525</f>
        <v>0</v>
      </c>
      <c r="FI60" s="0" t="n">
        <f aca="false">'[91]Output Multipliers'!$F$525</f>
        <v>0</v>
      </c>
      <c r="FJ60" s="0" t="n">
        <f aca="false">'[92]Employment Multipliers'!$F$525</f>
        <v>0</v>
      </c>
      <c r="FK60" s="0" t="n">
        <f aca="false">'[93]Total Value Added Multipliers'!$F$525</f>
        <v>0</v>
      </c>
      <c r="FL60" s="0" t="n">
        <f aca="false">'[94]Labor Income Multipliers'!$F$525</f>
        <v>0</v>
      </c>
      <c r="FM60" s="0" t="n">
        <f aca="false">'[95]Tax on Production and Imports M'!$F$525</f>
        <v>0</v>
      </c>
      <c r="FN60" s="0" t="n">
        <f aca="false">'[92]Employment Multipliers'!$H$525</f>
        <v>0</v>
      </c>
      <c r="FO60" s="0" t="n">
        <f aca="false">'[93]Total Value Added Multipliers'!$H$525</f>
        <v>0</v>
      </c>
      <c r="FP60" s="0" t="n">
        <f aca="false">'[94]Labor Income Multipliers'!$H$525</f>
        <v>0</v>
      </c>
      <c r="FQ60" s="0" t="n">
        <f aca="false">'[95]Tax on Production and Imports M'!$H$525</f>
        <v>0</v>
      </c>
      <c r="FR60" s="0" t="n">
        <f aca="false">'[96]Output Multipliers'!$F$525</f>
        <v>1.28927206993103</v>
      </c>
      <c r="FS60" s="0" t="n">
        <f aca="false">'[97]Employment Multipliers'!$F$525</f>
        <v>8.01657485961914</v>
      </c>
      <c r="FT60" s="0" t="n">
        <f aca="false">'[98]Total Value Added Multipliers'!$F$525</f>
        <v>0.766052722930908</v>
      </c>
      <c r="FU60" s="0" t="n">
        <f aca="false">'[99]Labor Income Multipliers'!$F$525</f>
        <v>0.733501970767975</v>
      </c>
      <c r="FV60" s="0" t="n">
        <f aca="false">'[100]Tax on Production and Imports M'!$F$525</f>
        <v>-0.0139421857893467</v>
      </c>
      <c r="FW60" s="0" t="n">
        <f aca="false">'[97]Employment Multipliers'!$H$525</f>
        <v>1.40407228469849</v>
      </c>
      <c r="FX60" s="0" t="n">
        <f aca="false">'[98]Total Value Added Multipliers'!$H$525</f>
        <v>1.22194647789001</v>
      </c>
      <c r="FY60" s="0" t="n">
        <f aca="false">'[99]Labor Income Multipliers'!$H$525</f>
        <v>1.10688638687134</v>
      </c>
      <c r="FZ60" s="0" t="n">
        <f aca="false">'[100]Tax on Production and Imports M'!$H$525</f>
        <v>0</v>
      </c>
      <c r="GA60" s="0" t="n">
        <f aca="false">'[101]Output Multipliers'!$F$525</f>
        <v>0</v>
      </c>
      <c r="GB60" s="0" t="n">
        <f aca="false">'[102]Employment Multipliers'!$F$525</f>
        <v>0</v>
      </c>
      <c r="GC60" s="0" t="n">
        <f aca="false">'[103]Total Value Added Multipliers'!$F$525</f>
        <v>0</v>
      </c>
      <c r="GD60" s="0" t="n">
        <f aca="false">'[104]Labor Income Multipliers'!$F$525</f>
        <v>0</v>
      </c>
      <c r="GE60" s="0" t="n">
        <f aca="false">'[105]Tax on Production and Imports M'!$F$525</f>
        <v>0</v>
      </c>
      <c r="GF60" s="0" t="n">
        <f aca="false">'[102]Employment Multipliers'!$H$525</f>
        <v>0</v>
      </c>
      <c r="GG60" s="0" t="n">
        <f aca="false">'[103]Total Value Added Multipliers'!$H$525</f>
        <v>0</v>
      </c>
      <c r="GH60" s="0" t="n">
        <f aca="false">'[104]Labor Income Multipliers'!$H$525</f>
        <v>0</v>
      </c>
      <c r="GI60" s="0" t="n">
        <f aca="false">'[105]Tax on Production and Imports M'!$H$525</f>
        <v>0</v>
      </c>
      <c r="GJ60" s="0" t="n">
        <f aca="false">'[106]Output Multipliers'!$F$525</f>
        <v>1.41536974906921</v>
      </c>
      <c r="GK60" s="0" t="n">
        <f aca="false">'[107]Employment Multipliers'!$F$525</f>
        <v>9.00267028808594</v>
      </c>
      <c r="GL60" s="0" t="n">
        <f aca="false">'[108]Total Value Added Multipliers'!$F$525</f>
        <v>0.803395867347717</v>
      </c>
      <c r="GM60" s="0" t="n">
        <f aca="false">'[109]Labor Income Multipliers'!$F$525</f>
        <v>0.776129007339478</v>
      </c>
      <c r="GN60" s="0" t="n">
        <f aca="false">'[110]Tax on Production and Imports M'!$F$525</f>
        <v>-0.0174581427127123</v>
      </c>
      <c r="GO60" s="0" t="n">
        <f aca="false">'[107]Employment Multipliers'!$H$525</f>
        <v>1.46533024311066</v>
      </c>
      <c r="GP60" s="0" t="n">
        <f aca="false">'[108]Total Value Added Multipliers'!$H$525</f>
        <v>1.34227120876312</v>
      </c>
      <c r="GQ60" s="0" t="n">
        <f aca="false">'[109]Labor Income Multipliers'!$H$525</f>
        <v>1.21838569641113</v>
      </c>
      <c r="GR60" s="0" t="n">
        <f aca="false">'[110]Tax on Production and Imports M'!$H$525</f>
        <v>0</v>
      </c>
      <c r="GS60" s="0" t="n">
        <f aca="false">'[111]Output Multipliers'!$F$525</f>
        <v>0</v>
      </c>
      <c r="GT60" s="0" t="n">
        <f aca="false">'[112]Employment Multipliers'!$F$525</f>
        <v>0</v>
      </c>
      <c r="GU60" s="0" t="n">
        <f aca="false">'[113]Total Value Added Multipliers'!$F$525</f>
        <v>0</v>
      </c>
      <c r="GV60" s="0" t="n">
        <f aca="false">'[114]Labor Income Multipliers'!$F$525</f>
        <v>0</v>
      </c>
      <c r="GW60" s="0" t="n">
        <f aca="false">'[115]Tax on Production and Imports M'!$F$525</f>
        <v>0</v>
      </c>
      <c r="GX60" s="0" t="n">
        <f aca="false">'[112]Employment Multipliers'!$H$525</f>
        <v>0</v>
      </c>
      <c r="GY60" s="0" t="n">
        <f aca="false">'[113]Total Value Added Multipliers'!$H$525</f>
        <v>0</v>
      </c>
      <c r="GZ60" s="0" t="n">
        <f aca="false">'[114]Labor Income Multipliers'!$H$525</f>
        <v>0</v>
      </c>
      <c r="HA60" s="0" t="n">
        <f aca="false">'[115]Tax on Production and Imports M'!$H$525</f>
        <v>0</v>
      </c>
      <c r="HB60" s="0" t="n">
        <f aca="false">'[116]Output Multipliers'!$F$525</f>
        <v>0</v>
      </c>
      <c r="HC60" s="0" t="n">
        <f aca="false">'[117]Employment Multipliers'!$F$525</f>
        <v>0</v>
      </c>
      <c r="HD60" s="0" t="n">
        <f aca="false">'[118]Total Value Added Multipliers'!$F$525</f>
        <v>0</v>
      </c>
      <c r="HE60" s="0" t="n">
        <f aca="false">'[119]Labor Income Multipliers'!$F$525</f>
        <v>0</v>
      </c>
      <c r="HF60" s="0" t="n">
        <f aca="false">'[120]Tax on Production and Imports M'!$F$525</f>
        <v>0</v>
      </c>
      <c r="HG60" s="0" t="n">
        <f aca="false">'[117]Employment Multipliers'!$H$525</f>
        <v>0</v>
      </c>
      <c r="HH60" s="0" t="n">
        <f aca="false">'[118]Total Value Added Multipliers'!$H$525</f>
        <v>0</v>
      </c>
      <c r="HI60" s="0" t="n">
        <f aca="false">'[119]Labor Income Multipliers'!$H$525</f>
        <v>0</v>
      </c>
      <c r="HJ60" s="0" t="n">
        <f aca="false">'[120]Tax on Production and Imports M'!$H$525</f>
        <v>0</v>
      </c>
      <c r="HK60" s="0" t="n">
        <f aca="false">'[121]Output Multipliers'!$F$525</f>
        <v>1.3922131061554</v>
      </c>
      <c r="HL60" s="0" t="n">
        <f aca="false">'[122]Employment Multipliers'!$F$525</f>
        <v>9.80152893066406</v>
      </c>
      <c r="HM60" s="0" t="n">
        <f aca="false">'[123]Total Value Added Multipliers'!$F$525</f>
        <v>0.737305879592896</v>
      </c>
      <c r="HN60" s="0" t="n">
        <f aca="false">'[124]Labor Income Multipliers'!$F$525</f>
        <v>0.689993023872376</v>
      </c>
      <c r="HO60" s="0" t="n">
        <f aca="false">'[125]Tax on Production and Imports M'!$F$525</f>
        <v>-0.0139956464990973</v>
      </c>
      <c r="HP60" s="0" t="n">
        <f aca="false">'[122]Employment Multipliers'!$H$525</f>
        <v>1.37806129455566</v>
      </c>
      <c r="HQ60" s="0" t="n">
        <f aca="false">'[123]Total Value Added Multipliers'!$H$525</f>
        <v>1.37754797935486</v>
      </c>
      <c r="HR60" s="0" t="n">
        <f aca="false">'[124]Labor Income Multipliers'!$H$525</f>
        <v>1.19009923934937</v>
      </c>
      <c r="HS60" s="0" t="n">
        <f aca="false">'[125]Tax on Production and Imports M'!$H$525</f>
        <v>0</v>
      </c>
      <c r="HT60" s="0" t="n">
        <f aca="false">'[126]Output Multipliers'!$F$525</f>
        <v>0</v>
      </c>
      <c r="HU60" s="0" t="n">
        <f aca="false">'[127]Employment Multipliers'!$F$525</f>
        <v>0</v>
      </c>
      <c r="HV60" s="0" t="n">
        <f aca="false">'[128]Total Value Added Multipliers'!$F$525</f>
        <v>0</v>
      </c>
      <c r="HW60" s="0" t="n">
        <f aca="false">'[129]Labor Income Multipliers'!$F$525</f>
        <v>0</v>
      </c>
      <c r="HX60" s="0" t="n">
        <f aca="false">'[130]Tax on Production and Imports M'!$F$525</f>
        <v>0</v>
      </c>
      <c r="HY60" s="0" t="n">
        <f aca="false">'[127]Employment Multipliers'!$H$525</f>
        <v>0</v>
      </c>
      <c r="HZ60" s="0" t="n">
        <f aca="false">'[128]Total Value Added Multipliers'!$H$525</f>
        <v>0</v>
      </c>
      <c r="IA60" s="0" t="n">
        <f aca="false">'[129]Labor Income Multipliers'!$H$525</f>
        <v>0</v>
      </c>
      <c r="IB60" s="0" t="n">
        <f aca="false">'[130]Tax on Production and Imports M'!$H$525</f>
        <v>0</v>
      </c>
      <c r="IC60" s="0" t="n">
        <f aca="false">'[131]Output Multipliers'!$F$525</f>
        <v>1.43307638168335</v>
      </c>
      <c r="ID60" s="0" t="n">
        <f aca="false">'[132]Employment Multipliers'!$F$525</f>
        <v>9.71391105651856</v>
      </c>
      <c r="IE60" s="0" t="n">
        <f aca="false">'[133]Total Value Added Multipliers'!$F$525</f>
        <v>0.780520677566528</v>
      </c>
      <c r="IF60" s="0" t="n">
        <f aca="false">'[134]Labor Income Multipliers'!$F$525</f>
        <v>0.728042364120483</v>
      </c>
      <c r="IG60" s="0" t="n">
        <f aca="false">'[135]Tax on Production and Imports M'!$F$525</f>
        <v>-0.0118343401700258</v>
      </c>
      <c r="IH60" s="0" t="n">
        <f aca="false">'[132]Employment Multipliers'!$H$525</f>
        <v>1.53049170970917</v>
      </c>
      <c r="II60" s="0" t="n">
        <f aca="false">'[133]Total Value Added Multipliers'!$H$525</f>
        <v>1.33362948894501</v>
      </c>
      <c r="IJ60" s="0" t="n">
        <f aca="false">'[134]Labor Income Multipliers'!$H$525</f>
        <v>1.16484475135803</v>
      </c>
      <c r="IK60" s="0" t="n">
        <f aca="false">'[135]Tax on Production and Imports M'!$H$525</f>
        <v>0</v>
      </c>
      <c r="IL60" s="0" t="n">
        <f aca="false">'[136]Output Multipliers'!$F$525</f>
        <v>0</v>
      </c>
      <c r="IM60" s="0" t="n">
        <f aca="false">'[137]Employment Multipliers'!$F$525</f>
        <v>0</v>
      </c>
      <c r="IN60" s="0" t="n">
        <f aca="false">'[138]Total Value Added Multipliers'!$F$525</f>
        <v>0</v>
      </c>
      <c r="IO60" s="0" t="n">
        <f aca="false">'[139]Labor Income Multipliers'!$F$525</f>
        <v>0</v>
      </c>
      <c r="IP60" s="0" t="n">
        <f aca="false">'[140]Tax on Production and Imports M'!$F$525</f>
        <v>0</v>
      </c>
      <c r="IQ60" s="0" t="n">
        <f aca="false">'[137]Employment Multipliers'!$H$525</f>
        <v>0</v>
      </c>
      <c r="IR60" s="0" t="n">
        <f aca="false">'[138]Total Value Added Multipliers'!$H$525</f>
        <v>0</v>
      </c>
      <c r="IS60" s="0" t="n">
        <f aca="false">'[139]Labor Income Multipliers'!$H$525</f>
        <v>0</v>
      </c>
      <c r="IT60" s="0" t="n">
        <f aca="false">'[140]Tax on Production and Imports M'!$H$525</f>
        <v>0</v>
      </c>
      <c r="IU60" s="0" t="n">
        <f aca="false">'[141]Output Multipliers'!$F$525</f>
        <v>0</v>
      </c>
      <c r="IV60" s="0" t="n">
        <f aca="false">'[142]Employment Multipliers'!$F$525</f>
        <v>0</v>
      </c>
      <c r="IW60" s="0" t="n">
        <f aca="false">'[143]Total Value Added Multipliers'!$F$525</f>
        <v>0</v>
      </c>
      <c r="IX60" s="0" t="n">
        <f aca="false">'[144]Labor Income Multipliers'!$F$525</f>
        <v>0</v>
      </c>
      <c r="IY60" s="0" t="n">
        <f aca="false">'[145]Tax on Production and Imports M'!$F$525</f>
        <v>0</v>
      </c>
      <c r="IZ60" s="0" t="n">
        <f aca="false">'[142]Employment Multipliers'!$H$525</f>
        <v>0</v>
      </c>
      <c r="JA60" s="0" t="n">
        <f aca="false">'[143]Total Value Added Multipliers'!$H$525</f>
        <v>0</v>
      </c>
      <c r="JB60" s="0" t="n">
        <f aca="false">'[144]Labor Income Multipliers'!$H$525</f>
        <v>0</v>
      </c>
      <c r="JC60" s="0" t="n">
        <f aca="false">'[145]Tax on Production and Imports M'!$H$525</f>
        <v>0</v>
      </c>
    </row>
    <row r="61" customFormat="false" ht="12.75" hidden="false" customHeight="false" outlineLevel="0" collapsed="false">
      <c r="A61" s="352" t="s">
        <v>615</v>
      </c>
      <c r="C61" s="0" t="n">
        <f aca="false">'[1]Output Multipliers'!$F$528</f>
        <v>0</v>
      </c>
      <c r="D61" s="0" t="n">
        <f aca="false">'[2]Employment Multipliers'!$F$528</f>
        <v>0</v>
      </c>
      <c r="E61" s="0" t="n">
        <f aca="false">'[3]Total Value Added Multipliers'!$F$528</f>
        <v>0</v>
      </c>
      <c r="F61" s="0" t="n">
        <f aca="false">'[4]Labor Income Multipliers'!$F$528</f>
        <v>0</v>
      </c>
      <c r="G61" s="0" t="n">
        <f aca="false">'[5]Tax on Production and Imports M'!$F$528</f>
        <v>0</v>
      </c>
      <c r="H61" s="0" t="n">
        <f aca="false">'[2]Employment Multipliers'!$H$528</f>
        <v>0</v>
      </c>
      <c r="I61" s="0" t="n">
        <f aca="false">'[3]Total Value Added Multipliers'!$H$528</f>
        <v>0</v>
      </c>
      <c r="J61" s="0" t="n">
        <f aca="false">'[4]Labor Income Multipliers'!$H$528</f>
        <v>0</v>
      </c>
      <c r="K61" s="0" t="n">
        <f aca="false">'[5]Tax on Production and Imports M'!$H$528</f>
        <v>0</v>
      </c>
      <c r="L61" s="0" t="n">
        <f aca="false">'[6]Output Multipliers'!$F$528</f>
        <v>0</v>
      </c>
      <c r="M61" s="0" t="n">
        <f aca="false">'[7]Employment Multipliers'!$F$528</f>
        <v>0</v>
      </c>
      <c r="N61" s="0" t="n">
        <f aca="false">'[8]Total Value Added Multipliers'!$F$528</f>
        <v>0</v>
      </c>
      <c r="O61" s="0" t="n">
        <f aca="false">'[9]Labor Income Multipliers'!$F$528</f>
        <v>0</v>
      </c>
      <c r="P61" s="0" t="n">
        <f aca="false">'[10]Tax on Production and Imports M'!$F$528</f>
        <v>0</v>
      </c>
      <c r="Q61" s="0" t="n">
        <f aca="false">'[7]Employment Multipliers'!$H$528</f>
        <v>0</v>
      </c>
      <c r="R61" s="0" t="n">
        <f aca="false">'[8]Total Value Added Multipliers'!$H$528</f>
        <v>0</v>
      </c>
      <c r="S61" s="0" t="n">
        <f aca="false">'[9]Labor Income Multipliers'!$H$528</f>
        <v>0</v>
      </c>
      <c r="T61" s="0" t="n">
        <f aca="false">'[10]Tax on Production and Imports M'!$H$528</f>
        <v>0</v>
      </c>
      <c r="U61" s="0" t="n">
        <f aca="false">'[11]Output Multipliers'!$F$528</f>
        <v>0</v>
      </c>
      <c r="V61" s="0" t="n">
        <f aca="false">'[12]Employment Multipliers'!$F$528</f>
        <v>0</v>
      </c>
      <c r="W61" s="0" t="n">
        <f aca="false">'[13]Total Value Added Multipliers'!$F$528</f>
        <v>0</v>
      </c>
      <c r="X61" s="0" t="n">
        <f aca="false">'[14]Labor Income Multipliers'!$F$528</f>
        <v>0</v>
      </c>
      <c r="Y61" s="0" t="n">
        <f aca="false">'[15]Tax on Production and Imports M'!$F$528</f>
        <v>0</v>
      </c>
      <c r="Z61" s="0" t="n">
        <f aca="false">'[12]Employment Multipliers'!$H$528</f>
        <v>0</v>
      </c>
      <c r="AA61" s="0" t="n">
        <f aca="false">'[13]Total Value Added Multipliers'!$H$528</f>
        <v>0</v>
      </c>
      <c r="AB61" s="0" t="n">
        <f aca="false">'[14]Labor Income Multipliers'!$H$528</f>
        <v>0</v>
      </c>
      <c r="AC61" s="0" t="n">
        <f aca="false">'[15]Tax on Production and Imports M'!$H$528</f>
        <v>0</v>
      </c>
      <c r="AD61" s="0" t="n">
        <f aca="false">'[16]Output Multipliers'!$F$528</f>
        <v>0</v>
      </c>
      <c r="AE61" s="0" t="n">
        <f aca="false">'[17]Employment Multipliers'!$F$528</f>
        <v>0</v>
      </c>
      <c r="AF61" s="0" t="n">
        <f aca="false">'[18]Total Value Added Multipliers'!$F$528</f>
        <v>0</v>
      </c>
      <c r="AG61" s="0" t="n">
        <f aca="false">'[19]Labor Income Multipliers'!$F$528</f>
        <v>0</v>
      </c>
      <c r="AH61" s="0" t="n">
        <f aca="false">'[20]Tax on Production and Imports M'!$F$528</f>
        <v>0</v>
      </c>
      <c r="AI61" s="0" t="n">
        <f aca="false">'[17]Employment Multipliers'!$H$528</f>
        <v>0</v>
      </c>
      <c r="AJ61" s="0" t="n">
        <f aca="false">'[18]Total Value Added Multipliers'!$H$528</f>
        <v>0</v>
      </c>
      <c r="AK61" s="0" t="n">
        <f aca="false">'[19]Labor Income Multipliers'!$H$528</f>
        <v>0</v>
      </c>
      <c r="AL61" s="0" t="n">
        <f aca="false">'[20]Tax on Production and Imports M'!$H$528</f>
        <v>0</v>
      </c>
      <c r="AM61" s="0" t="n">
        <f aca="false">'[21]Output Multipliers'!$F$528</f>
        <v>0</v>
      </c>
      <c r="AN61" s="0" t="n">
        <f aca="false">'[22]Employment Multipliers'!$F$528</f>
        <v>0</v>
      </c>
      <c r="AO61" s="0" t="n">
        <f aca="false">'[23]Total Value Added Multipliers'!$F$528</f>
        <v>0</v>
      </c>
      <c r="AP61" s="0" t="n">
        <f aca="false">'[24]Labor Income Multipliers'!$F$528</f>
        <v>0</v>
      </c>
      <c r="AQ61" s="0" t="n">
        <f aca="false">'[25]Tax on Production and Imports M'!$F$528</f>
        <v>0</v>
      </c>
      <c r="AR61" s="0" t="n">
        <f aca="false">'[22]Employment Multipliers'!$H$528</f>
        <v>0</v>
      </c>
      <c r="AS61" s="0" t="n">
        <f aca="false">'[23]Total Value Added Multipliers'!$H$528</f>
        <v>0</v>
      </c>
      <c r="AT61" s="0" t="n">
        <f aca="false">'[24]Labor Income Multipliers'!$H$528</f>
        <v>0</v>
      </c>
      <c r="AU61" s="0" t="n">
        <f aca="false">'[25]Tax on Production and Imports M'!$H$528</f>
        <v>0</v>
      </c>
      <c r="AV61" s="0" t="n">
        <f aca="false">'[26]Output Multipliers'!$F$528</f>
        <v>0</v>
      </c>
      <c r="AW61" s="0" t="n">
        <f aca="false">'[27]Employment Multipliers'!$F$528</f>
        <v>0</v>
      </c>
      <c r="AX61" s="0" t="n">
        <f aca="false">'[28]Total Value Added Multipliers'!$F$528</f>
        <v>0</v>
      </c>
      <c r="AY61" s="0" t="n">
        <f aca="false">'[29]Labor Income Multipliers'!$F$528</f>
        <v>0</v>
      </c>
      <c r="AZ61" s="0" t="n">
        <f aca="false">'[30]Tax on Production and Imports M'!$F$528</f>
        <v>0</v>
      </c>
      <c r="BA61" s="0" t="n">
        <f aca="false">'[27]Employment Multipliers'!$H$528</f>
        <v>0</v>
      </c>
      <c r="BB61" s="0" t="n">
        <f aca="false">'[28]Total Value Added Multipliers'!$H$528</f>
        <v>0</v>
      </c>
      <c r="BC61" s="0" t="n">
        <f aca="false">'[29]Labor Income Multipliers'!$H$528</f>
        <v>0</v>
      </c>
      <c r="BD61" s="0" t="n">
        <f aca="false">'[30]Tax on Production and Imports M'!$H$528</f>
        <v>0</v>
      </c>
      <c r="BE61" s="0" t="n">
        <f aca="false">'[31]Output Multipliers'!$F$528</f>
        <v>1.03584539890289</v>
      </c>
      <c r="BF61" s="0" t="n">
        <f aca="false">'[32]Employment Multipliers'!$F$528</f>
        <v>3.93983554840088</v>
      </c>
      <c r="BG61" s="0" t="n">
        <f aca="false">'[33]Total Value Added Multipliers'!$F$528</f>
        <v>0.326588302850723</v>
      </c>
      <c r="BH61" s="0" t="n">
        <f aca="false">'[34]Labor Income Multipliers'!$F$528</f>
        <v>0.307751625776291</v>
      </c>
      <c r="BI61" s="0" t="n">
        <f aca="false">'[35]Tax on Production and Imports M'!$F$528</f>
        <v>-0.0477866642177105</v>
      </c>
      <c r="BJ61" s="0" t="n">
        <f aca="false">'[32]Employment Multipliers'!$H$528</f>
        <v>0.999005377292633</v>
      </c>
      <c r="BK61" s="0" t="n">
        <f aca="false">'[33]Total Value Added Multipliers'!$H$528</f>
        <v>1.05227971076965</v>
      </c>
      <c r="BL61" s="0" t="n">
        <f aca="false">'[34]Labor Income Multipliers'!$H$528</f>
        <v>0.976619958877564</v>
      </c>
      <c r="BM61" s="0" t="n">
        <f aca="false">'[35]Tax on Production and Imports M'!$H$528</f>
        <v>0</v>
      </c>
      <c r="BN61" s="0" t="n">
        <f aca="false">'[36]Output Multipliers'!$F$528</f>
        <v>0</v>
      </c>
      <c r="BO61" s="0" t="n">
        <f aca="false">'[37]Employment Multipliers'!$F$528</f>
        <v>0</v>
      </c>
      <c r="BP61" s="0" t="n">
        <f aca="false">'[38]Total Value Added Multipliers'!$F$528</f>
        <v>0</v>
      </c>
      <c r="BQ61" s="0" t="n">
        <f aca="false">'[39]Labor Income Multipliers'!$F$528</f>
        <v>0</v>
      </c>
      <c r="BR61" s="0" t="n">
        <f aca="false">'[40]Tax on Production and Imports M'!$F$528</f>
        <v>0</v>
      </c>
      <c r="BS61" s="0" t="n">
        <f aca="false">'[37]Employment Multipliers'!$H$528</f>
        <v>0</v>
      </c>
      <c r="BT61" s="0" t="n">
        <f aca="false">'[38]Total Value Added Multipliers'!$H$528</f>
        <v>0</v>
      </c>
      <c r="BU61" s="0" t="n">
        <f aca="false">'[39]Labor Income Multipliers'!$H$528</f>
        <v>0</v>
      </c>
      <c r="BV61" s="0" t="n">
        <f aca="false">'[40]Tax on Production and Imports M'!$H$528</f>
        <v>0</v>
      </c>
      <c r="BW61" s="0" t="n">
        <f aca="false">'[41]Output Multipliers'!$F$528</f>
        <v>0</v>
      </c>
      <c r="BX61" s="0" t="n">
        <f aca="false">'[42]Employment Multipliers'!$F$528</f>
        <v>0</v>
      </c>
      <c r="BY61" s="0" t="n">
        <f aca="false">'[43]Total Value Added Multipliers'!$F$528</f>
        <v>0</v>
      </c>
      <c r="BZ61" s="0" t="n">
        <f aca="false">'[44]Labor Income Multipliers'!$F$528</f>
        <v>0</v>
      </c>
      <c r="CA61" s="0" t="n">
        <f aca="false">'[45]Tax on Production and Imports M'!$F$528</f>
        <v>0</v>
      </c>
      <c r="CB61" s="0" t="n">
        <f aca="false">'[42]Employment Multipliers'!$H$528</f>
        <v>0</v>
      </c>
      <c r="CC61" s="0" t="n">
        <f aca="false">'[43]Total Value Added Multipliers'!$H$528</f>
        <v>0</v>
      </c>
      <c r="CD61" s="0" t="n">
        <f aca="false">'[44]Labor Income Multipliers'!$H$528</f>
        <v>0</v>
      </c>
      <c r="CE61" s="0" t="n">
        <f aca="false">'[45]Tax on Production and Imports M'!$H$528</f>
        <v>0</v>
      </c>
      <c r="CF61" s="0" t="n">
        <f aca="false">'[46]Output Multipliers'!$F$528</f>
        <v>0</v>
      </c>
      <c r="CG61" s="0" t="n">
        <f aca="false">'[47]Employment Multipliers'!$F$528</f>
        <v>0</v>
      </c>
      <c r="CH61" s="0" t="n">
        <f aca="false">'[48]Total Value Added Multipliers'!$F$528</f>
        <v>0</v>
      </c>
      <c r="CI61" s="0" t="n">
        <f aca="false">'[49]Labor Income Multipliers'!$F$528</f>
        <v>0</v>
      </c>
      <c r="CJ61" s="0" t="n">
        <f aca="false">'[50]Tax on Production and Imports M'!$F$528</f>
        <v>0</v>
      </c>
      <c r="CK61" s="0" t="n">
        <f aca="false">'[47]Employment Multipliers'!$H$528</f>
        <v>0</v>
      </c>
      <c r="CL61" s="0" t="n">
        <f aca="false">'[48]Total Value Added Multipliers'!$H$528</f>
        <v>0</v>
      </c>
      <c r="CM61" s="0" t="n">
        <f aca="false">'[49]Labor Income Multipliers'!$H$528</f>
        <v>0</v>
      </c>
      <c r="CN61" s="0" t="n">
        <f aca="false">'[50]Tax on Production and Imports M'!$H$528</f>
        <v>0</v>
      </c>
      <c r="CO61" s="0" t="n">
        <f aca="false">'[51]Output Multipliers'!$F$528</f>
        <v>0</v>
      </c>
      <c r="CP61" s="0" t="n">
        <f aca="false">'[52]Employment Multipliers'!$F$528</f>
        <v>0</v>
      </c>
      <c r="CQ61" s="0" t="n">
        <f aca="false">'[53]Total Value Added Multipliers'!$F$528</f>
        <v>0</v>
      </c>
      <c r="CR61" s="0" t="n">
        <f aca="false">'[54]Labor Income Multipliers'!$F$528</f>
        <v>0</v>
      </c>
      <c r="CS61" s="0" t="n">
        <f aca="false">'[55]Tax on Production and Imports M'!$F$528</f>
        <v>0</v>
      </c>
      <c r="CT61" s="0" t="n">
        <f aca="false">'[52]Employment Multipliers'!$H$528</f>
        <v>0</v>
      </c>
      <c r="CU61" s="0" t="n">
        <f aca="false">'[53]Total Value Added Multipliers'!$H$528</f>
        <v>0</v>
      </c>
      <c r="CV61" s="0" t="n">
        <f aca="false">'[54]Labor Income Multipliers'!$H$528</f>
        <v>0</v>
      </c>
      <c r="CW61" s="0" t="n">
        <f aca="false">'[55]Tax on Production and Imports M'!$H$528</f>
        <v>0</v>
      </c>
      <c r="CX61" s="0" t="n">
        <f aca="false">'[56]Output Multipliers'!$F$528</f>
        <v>1.63886773586273</v>
      </c>
      <c r="CY61" s="0" t="n">
        <f aca="false">'[57]Employment Multipliers'!$F$528</f>
        <v>7.87574243545532</v>
      </c>
      <c r="CZ61" s="0" t="n">
        <f aca="false">'[58]Total Value Added Multipliers'!$F$528</f>
        <v>0.715599060058594</v>
      </c>
      <c r="DA61" s="0" t="n">
        <f aca="false">'[59]Labor Income Multipliers'!$F$528</f>
        <v>0.599832773208618</v>
      </c>
      <c r="DB61" s="0" t="n">
        <f aca="false">'[60]Tax on Production and Imports M'!$F$528</f>
        <v>-0.0252541489899158</v>
      </c>
      <c r="DC61" s="0" t="n">
        <f aca="false">'[57]Employment Multipliers'!$H$528</f>
        <v>2.28054976463318</v>
      </c>
      <c r="DD61" s="0" t="n">
        <f aca="false">'[58]Total Value Added Multipliers'!$H$528</f>
        <v>1.80669414997101</v>
      </c>
      <c r="DE61" s="0" t="n">
        <f aca="false">'[59]Labor Income Multipliers'!$H$528</f>
        <v>1.4986560344696</v>
      </c>
      <c r="DF61" s="0" t="n">
        <f aca="false">'[60]Tax on Production and Imports M'!$H$528</f>
        <v>0</v>
      </c>
      <c r="DG61" s="0" t="n">
        <f aca="false">'[61]Output Multipliers'!$F$528</f>
        <v>1.48877394199371</v>
      </c>
      <c r="DH61" s="0" t="n">
        <f aca="false">'[62]Employment Multipliers'!$F$528</f>
        <v>6.89635562896729</v>
      </c>
      <c r="DI61" s="0" t="n">
        <f aca="false">'[63]Total Value Added Multipliers'!$F$528</f>
        <v>0.613295793533325</v>
      </c>
      <c r="DJ61" s="0" t="n">
        <f aca="false">'[64]Labor Income Multipliers'!$F$528</f>
        <v>0.530314981937408</v>
      </c>
      <c r="DK61" s="0" t="n">
        <f aca="false">'[65]Tax on Production and Imports M'!$F$528</f>
        <v>-0.0330269783735275</v>
      </c>
      <c r="DL61" s="0" t="n">
        <f aca="false">'[62]Employment Multipliers'!$H$528</f>
        <v>1.8870050907135</v>
      </c>
      <c r="DM61" s="0" t="n">
        <f aca="false">'[63]Total Value Added Multipliers'!$H$528</f>
        <v>1.69932973384857</v>
      </c>
      <c r="DN61" s="0" t="n">
        <f aca="false">'[64]Labor Income Multipliers'!$H$528</f>
        <v>1.45167565345764</v>
      </c>
      <c r="DO61" s="0" t="n">
        <f aca="false">'[65]Tax on Production and Imports M'!$H$528</f>
        <v>0</v>
      </c>
      <c r="DP61" s="0" t="n">
        <f aca="false">'[66]Output Multipliers'!$F$528</f>
        <v>0</v>
      </c>
      <c r="DQ61" s="0" t="n">
        <f aca="false">'[67]Employment Multipliers'!$F$528</f>
        <v>0</v>
      </c>
      <c r="DR61" s="0" t="n">
        <f aca="false">'[68]Total Value Added Multipliers'!$F$528</f>
        <v>0</v>
      </c>
      <c r="DS61" s="0" t="n">
        <f aca="false">'[69]Labor Income Multipliers'!$F$528</f>
        <v>0</v>
      </c>
      <c r="DT61" s="0" t="n">
        <f aca="false">'[70]Tax on Production and Imports M'!$F$528</f>
        <v>0</v>
      </c>
      <c r="DU61" s="0" t="n">
        <f aca="false">'[67]Employment Multipliers'!$H$528</f>
        <v>0</v>
      </c>
      <c r="DV61" s="0" t="n">
        <f aca="false">'[68]Total Value Added Multipliers'!$H$528</f>
        <v>0</v>
      </c>
      <c r="DW61" s="0" t="n">
        <f aca="false">'[69]Labor Income Multipliers'!$H$528</f>
        <v>0</v>
      </c>
      <c r="DX61" s="0" t="n">
        <f aca="false">'[70]Tax on Production and Imports M'!$H$528</f>
        <v>0</v>
      </c>
      <c r="DY61" s="0" t="n">
        <f aca="false">'[71]Output Multipliers'!$F$528</f>
        <v>0</v>
      </c>
      <c r="DZ61" s="0" t="n">
        <f aca="false">'[72]Employment Multipliers'!$F$528</f>
        <v>0</v>
      </c>
      <c r="EA61" s="0" t="n">
        <f aca="false">'[73]Total Value Added Multipliers'!$F$528</f>
        <v>0</v>
      </c>
      <c r="EB61" s="0" t="n">
        <f aca="false">'[74]Labor Income Multipliers'!$F$528</f>
        <v>0</v>
      </c>
      <c r="EC61" s="0" t="n">
        <f aca="false">'[75]Tax on Production and Imports M'!$F$528</f>
        <v>0</v>
      </c>
      <c r="ED61" s="0" t="n">
        <f aca="false">'[72]Employment Multipliers'!$H$528</f>
        <v>0</v>
      </c>
      <c r="EE61" s="0" t="n">
        <f aca="false">'[73]Total Value Added Multipliers'!$H$528</f>
        <v>0</v>
      </c>
      <c r="EF61" s="0" t="n">
        <f aca="false">'[74]Labor Income Multipliers'!$H$528</f>
        <v>0</v>
      </c>
      <c r="EG61" s="0" t="n">
        <f aca="false">'[75]Tax on Production and Imports M'!$H$528</f>
        <v>0</v>
      </c>
      <c r="EH61" s="0" t="n">
        <f aca="false">'[76]Output Multipliers'!$F$528</f>
        <v>0</v>
      </c>
      <c r="EI61" s="0" t="n">
        <f aca="false">'[77]Employment Multipliers'!$F$528</f>
        <v>0</v>
      </c>
      <c r="EJ61" s="0" t="n">
        <f aca="false">'[78]Total Value Added Multipliers'!$F$528</f>
        <v>0</v>
      </c>
      <c r="EK61" s="0" t="n">
        <f aca="false">'[79]Labor Income Multipliers'!$F$528</f>
        <v>0</v>
      </c>
      <c r="EL61" s="0" t="n">
        <f aca="false">'[80]Tax on Production and Imports M'!$F$528</f>
        <v>0</v>
      </c>
      <c r="EM61" s="0" t="n">
        <f aca="false">'[77]Employment Multipliers'!$H$528</f>
        <v>0</v>
      </c>
      <c r="EN61" s="0" t="n">
        <f aca="false">'[78]Total Value Added Multipliers'!$H$528</f>
        <v>0</v>
      </c>
      <c r="EO61" s="0" t="n">
        <f aca="false">'[79]Labor Income Multipliers'!$H$528</f>
        <v>0</v>
      </c>
      <c r="EP61" s="0" t="n">
        <f aca="false">'[80]Tax on Production and Imports M'!$H$528</f>
        <v>0</v>
      </c>
      <c r="EQ61" s="0" t="n">
        <f aca="false">'[81]Output Multipliers'!$F$528</f>
        <v>1.04837095737457</v>
      </c>
      <c r="ER61" s="0" t="n">
        <f aca="false">'[82]Employment Multipliers'!$F$528</f>
        <v>3.7952344417572</v>
      </c>
      <c r="ES61" s="0" t="n">
        <f aca="false">'[83]Total Value Added Multipliers'!$F$528</f>
        <v>0.385603874921799</v>
      </c>
      <c r="ET61" s="0" t="n">
        <f aca="false">'[84]Labor Income Multipliers'!$F$528</f>
        <v>0.369600892066956</v>
      </c>
      <c r="EU61" s="0" t="n">
        <f aca="false">'[85]Tax on Production and Imports M'!$F$528</f>
        <v>-0.0425205007195473</v>
      </c>
      <c r="EV61" s="0" t="n">
        <f aca="false">'[82]Employment Multipliers'!$H$528</f>
        <v>1.0538569688797</v>
      </c>
      <c r="EW61" s="0" t="n">
        <f aca="false">'[83]Total Value Added Multipliers'!$H$528</f>
        <v>1.041508436203</v>
      </c>
      <c r="EX61" s="0" t="n">
        <f aca="false">'[84]Labor Income Multipliers'!$H$528</f>
        <v>0.986709177494049</v>
      </c>
      <c r="EY61" s="0" t="n">
        <f aca="false">'[85]Tax on Production and Imports M'!$H$528</f>
        <v>0</v>
      </c>
      <c r="EZ61" s="0" t="n">
        <f aca="false">'[86]Output Multipliers'!$F$528</f>
        <v>1.27772915363312</v>
      </c>
      <c r="FA61" s="0" t="n">
        <f aca="false">'[87]Employment Multipliers'!$F$528</f>
        <v>4.74102830886841</v>
      </c>
      <c r="FB61" s="0" t="n">
        <f aca="false">'[88]Total Value Added Multipliers'!$F$528</f>
        <v>0.563220500946045</v>
      </c>
      <c r="FC61" s="0" t="n">
        <f aca="false">'[89]Labor Income Multipliers'!$F$528</f>
        <v>0.513295412063599</v>
      </c>
      <c r="FD61" s="0" t="n">
        <f aca="false">'[90]Tax on Production and Imports M'!$F$528</f>
        <v>-0.0174167975783348</v>
      </c>
      <c r="FE61" s="0" t="n">
        <f aca="false">'[87]Employment Multipliers'!$H$528</f>
        <v>1.34912514686584</v>
      </c>
      <c r="FF61" s="0" t="n">
        <f aca="false">'[88]Total Value Added Multipliers'!$H$528</f>
        <v>1.46113252639771</v>
      </c>
      <c r="FG61" s="0" t="n">
        <f aca="false">'[89]Labor Income Multipliers'!$H$528</f>
        <v>1.31713235378265</v>
      </c>
      <c r="FH61" s="0" t="n">
        <f aca="false">'[90]Tax on Production and Imports M'!$H$528</f>
        <v>0</v>
      </c>
      <c r="FI61" s="0" t="n">
        <f aca="false">'[91]Output Multipliers'!$F$528</f>
        <v>0</v>
      </c>
      <c r="FJ61" s="0" t="n">
        <f aca="false">'[92]Employment Multipliers'!$F$528</f>
        <v>0</v>
      </c>
      <c r="FK61" s="0" t="n">
        <f aca="false">'[93]Total Value Added Multipliers'!$F$528</f>
        <v>0</v>
      </c>
      <c r="FL61" s="0" t="n">
        <f aca="false">'[94]Labor Income Multipliers'!$F$528</f>
        <v>0</v>
      </c>
      <c r="FM61" s="0" t="n">
        <f aca="false">'[95]Tax on Production and Imports M'!$F$528</f>
        <v>0</v>
      </c>
      <c r="FN61" s="0" t="n">
        <f aca="false">'[92]Employment Multipliers'!$H$528</f>
        <v>0</v>
      </c>
      <c r="FO61" s="0" t="n">
        <f aca="false">'[93]Total Value Added Multipliers'!$H$528</f>
        <v>0</v>
      </c>
      <c r="FP61" s="0" t="n">
        <f aca="false">'[94]Labor Income Multipliers'!$H$528</f>
        <v>0</v>
      </c>
      <c r="FQ61" s="0" t="n">
        <f aca="false">'[95]Tax on Production and Imports M'!$H$528</f>
        <v>0</v>
      </c>
      <c r="FR61" s="0" t="n">
        <f aca="false">'[96]Output Multipliers'!$F$528</f>
        <v>0</v>
      </c>
      <c r="FS61" s="0" t="n">
        <f aca="false">'[97]Employment Multipliers'!$F$528</f>
        <v>0</v>
      </c>
      <c r="FT61" s="0" t="n">
        <f aca="false">'[98]Total Value Added Multipliers'!$F$528</f>
        <v>0</v>
      </c>
      <c r="FU61" s="0" t="n">
        <f aca="false">'[99]Labor Income Multipliers'!$F$528</f>
        <v>0</v>
      </c>
      <c r="FV61" s="0" t="n">
        <f aca="false">'[100]Tax on Production and Imports M'!$F$528</f>
        <v>0</v>
      </c>
      <c r="FW61" s="0" t="n">
        <f aca="false">'[97]Employment Multipliers'!$H$528</f>
        <v>0</v>
      </c>
      <c r="FX61" s="0" t="n">
        <f aca="false">'[98]Total Value Added Multipliers'!$H$528</f>
        <v>0</v>
      </c>
      <c r="FY61" s="0" t="n">
        <f aca="false">'[99]Labor Income Multipliers'!$H$528</f>
        <v>0</v>
      </c>
      <c r="FZ61" s="0" t="n">
        <f aca="false">'[100]Tax on Production and Imports M'!$H$528</f>
        <v>0</v>
      </c>
      <c r="GA61" s="0" t="n">
        <f aca="false">'[101]Output Multipliers'!$F$528</f>
        <v>1.40242946147919</v>
      </c>
      <c r="GB61" s="0" t="n">
        <f aca="false">'[102]Employment Multipliers'!$F$528</f>
        <v>7.31131458282471</v>
      </c>
      <c r="GC61" s="0" t="n">
        <f aca="false">'[103]Total Value Added Multipliers'!$F$528</f>
        <v>0.444453507661819</v>
      </c>
      <c r="GD61" s="0" t="n">
        <f aca="false">'[104]Labor Income Multipliers'!$F$528</f>
        <v>0.39108806848526</v>
      </c>
      <c r="GE61" s="0" t="n">
        <f aca="false">'[105]Tax on Production and Imports M'!$F$528</f>
        <v>-0.0444901064038277</v>
      </c>
      <c r="GF61" s="0" t="n">
        <f aca="false">'[102]Employment Multipliers'!$H$528</f>
        <v>1.77726626396179</v>
      </c>
      <c r="GG61" s="0" t="n">
        <f aca="false">'[103]Total Value Added Multipliers'!$H$528</f>
        <v>1.58373951911926</v>
      </c>
      <c r="GH61" s="0" t="n">
        <f aca="false">'[104]Labor Income Multipliers'!$H$528</f>
        <v>1.36937022209167</v>
      </c>
      <c r="GI61" s="0" t="n">
        <f aca="false">'[105]Tax on Production and Imports M'!$H$528</f>
        <v>0</v>
      </c>
      <c r="GJ61" s="0" t="n">
        <f aca="false">'[106]Output Multipliers'!$F$528</f>
        <v>0</v>
      </c>
      <c r="GK61" s="0" t="n">
        <f aca="false">'[107]Employment Multipliers'!$F$528</f>
        <v>0</v>
      </c>
      <c r="GL61" s="0" t="n">
        <f aca="false">'[108]Total Value Added Multipliers'!$F$528</f>
        <v>0</v>
      </c>
      <c r="GM61" s="0" t="n">
        <f aca="false">'[109]Labor Income Multipliers'!$F$528</f>
        <v>0</v>
      </c>
      <c r="GN61" s="0" t="n">
        <f aca="false">'[110]Tax on Production and Imports M'!$F$528</f>
        <v>0</v>
      </c>
      <c r="GO61" s="0" t="n">
        <f aca="false">'[107]Employment Multipliers'!$H$528</f>
        <v>0</v>
      </c>
      <c r="GP61" s="0" t="n">
        <f aca="false">'[108]Total Value Added Multipliers'!$H$528</f>
        <v>0</v>
      </c>
      <c r="GQ61" s="0" t="n">
        <f aca="false">'[109]Labor Income Multipliers'!$H$528</f>
        <v>0</v>
      </c>
      <c r="GR61" s="0" t="n">
        <f aca="false">'[110]Tax on Production and Imports M'!$H$528</f>
        <v>0</v>
      </c>
      <c r="GS61" s="0" t="n">
        <f aca="false">'[111]Output Multipliers'!$F$528</f>
        <v>0</v>
      </c>
      <c r="GT61" s="0" t="n">
        <f aca="false">'[112]Employment Multipliers'!$F$528</f>
        <v>0</v>
      </c>
      <c r="GU61" s="0" t="n">
        <f aca="false">'[113]Total Value Added Multipliers'!$F$528</f>
        <v>0</v>
      </c>
      <c r="GV61" s="0" t="n">
        <f aca="false">'[114]Labor Income Multipliers'!$F$528</f>
        <v>0</v>
      </c>
      <c r="GW61" s="0" t="n">
        <f aca="false">'[115]Tax on Production and Imports M'!$F$528</f>
        <v>0</v>
      </c>
      <c r="GX61" s="0" t="n">
        <f aca="false">'[112]Employment Multipliers'!$H$528</f>
        <v>0</v>
      </c>
      <c r="GY61" s="0" t="n">
        <f aca="false">'[113]Total Value Added Multipliers'!$H$528</f>
        <v>0</v>
      </c>
      <c r="GZ61" s="0" t="n">
        <f aca="false">'[114]Labor Income Multipliers'!$H$528</f>
        <v>0</v>
      </c>
      <c r="HA61" s="0" t="n">
        <f aca="false">'[115]Tax on Production and Imports M'!$H$528</f>
        <v>0</v>
      </c>
      <c r="HB61" s="0" t="n">
        <f aca="false">'[116]Output Multipliers'!$F$528</f>
        <v>0</v>
      </c>
      <c r="HC61" s="0" t="n">
        <f aca="false">'[117]Employment Multipliers'!$F$528</f>
        <v>0</v>
      </c>
      <c r="HD61" s="0" t="n">
        <f aca="false">'[118]Total Value Added Multipliers'!$F$528</f>
        <v>0</v>
      </c>
      <c r="HE61" s="0" t="n">
        <f aca="false">'[119]Labor Income Multipliers'!$F$528</f>
        <v>0</v>
      </c>
      <c r="HF61" s="0" t="n">
        <f aca="false">'[120]Tax on Production and Imports M'!$F$528</f>
        <v>0</v>
      </c>
      <c r="HG61" s="0" t="n">
        <f aca="false">'[117]Employment Multipliers'!$H$528</f>
        <v>0</v>
      </c>
      <c r="HH61" s="0" t="n">
        <f aca="false">'[118]Total Value Added Multipliers'!$H$528</f>
        <v>0</v>
      </c>
      <c r="HI61" s="0" t="n">
        <f aca="false">'[119]Labor Income Multipliers'!$H$528</f>
        <v>0</v>
      </c>
      <c r="HJ61" s="0" t="n">
        <f aca="false">'[120]Tax on Production and Imports M'!$H$528</f>
        <v>0</v>
      </c>
      <c r="HK61" s="0" t="n">
        <f aca="false">'[121]Output Multipliers'!$F$528</f>
        <v>0</v>
      </c>
      <c r="HL61" s="0" t="n">
        <f aca="false">'[122]Employment Multipliers'!$F$528</f>
        <v>0</v>
      </c>
      <c r="HM61" s="0" t="n">
        <f aca="false">'[123]Total Value Added Multipliers'!$F$528</f>
        <v>0</v>
      </c>
      <c r="HN61" s="0" t="n">
        <f aca="false">'[124]Labor Income Multipliers'!$F$528</f>
        <v>0</v>
      </c>
      <c r="HO61" s="0" t="n">
        <f aca="false">'[125]Tax on Production and Imports M'!$F$528</f>
        <v>0</v>
      </c>
      <c r="HP61" s="0" t="n">
        <f aca="false">'[122]Employment Multipliers'!$H$528</f>
        <v>0</v>
      </c>
      <c r="HQ61" s="0" t="n">
        <f aca="false">'[123]Total Value Added Multipliers'!$H$528</f>
        <v>0</v>
      </c>
      <c r="HR61" s="0" t="n">
        <f aca="false">'[124]Labor Income Multipliers'!$H$528</f>
        <v>0</v>
      </c>
      <c r="HS61" s="0" t="n">
        <f aca="false">'[125]Tax on Production and Imports M'!$H$528</f>
        <v>0</v>
      </c>
      <c r="HT61" s="0" t="n">
        <f aca="false">'[126]Output Multipliers'!$F$528</f>
        <v>1.01197075843811</v>
      </c>
      <c r="HU61" s="0" t="n">
        <f aca="false">'[127]Employment Multipliers'!$F$528</f>
        <v>4.44262742996216</v>
      </c>
      <c r="HV61" s="0" t="n">
        <f aca="false">'[128]Total Value Added Multipliers'!$F$528</f>
        <v>0.184752628207207</v>
      </c>
      <c r="HW61" s="0" t="n">
        <f aca="false">'[129]Labor Income Multipliers'!$F$528</f>
        <v>0.183866634964943</v>
      </c>
      <c r="HX61" s="0" t="n">
        <f aca="false">'[130]Tax on Production and Imports M'!$F$528</f>
        <v>-0.058695062994957</v>
      </c>
      <c r="HY61" s="0" t="n">
        <f aca="false">'[127]Employment Multipliers'!$H$528</f>
        <v>0.958474695682526</v>
      </c>
      <c r="HZ61" s="0" t="n">
        <f aca="false">'[128]Total Value Added Multipliers'!$H$528</f>
        <v>0.974952638149262</v>
      </c>
      <c r="IA61" s="0" t="n">
        <f aca="false">'[129]Labor Income Multipliers'!$H$528</f>
        <v>0.942473888397217</v>
      </c>
      <c r="IB61" s="0" t="n">
        <f aca="false">'[130]Tax on Production and Imports M'!$H$528</f>
        <v>0</v>
      </c>
      <c r="IC61" s="0" t="n">
        <f aca="false">'[131]Output Multipliers'!$F$528</f>
        <v>0</v>
      </c>
      <c r="ID61" s="0" t="n">
        <f aca="false">'[132]Employment Multipliers'!$F$528</f>
        <v>0</v>
      </c>
      <c r="IE61" s="0" t="n">
        <f aca="false">'[133]Total Value Added Multipliers'!$F$528</f>
        <v>0</v>
      </c>
      <c r="IF61" s="0" t="n">
        <f aca="false">'[134]Labor Income Multipliers'!$F$528</f>
        <v>0</v>
      </c>
      <c r="IG61" s="0" t="n">
        <f aca="false">'[135]Tax on Production and Imports M'!$F$528</f>
        <v>0</v>
      </c>
      <c r="IH61" s="0" t="n">
        <f aca="false">'[132]Employment Multipliers'!$H$528</f>
        <v>0</v>
      </c>
      <c r="II61" s="0" t="n">
        <f aca="false">'[133]Total Value Added Multipliers'!$H$528</f>
        <v>0</v>
      </c>
      <c r="IJ61" s="0" t="n">
        <f aca="false">'[134]Labor Income Multipliers'!$H$528</f>
        <v>0</v>
      </c>
      <c r="IK61" s="0" t="n">
        <f aca="false">'[135]Tax on Production and Imports M'!$H$528</f>
        <v>0</v>
      </c>
      <c r="IL61" s="0" t="n">
        <f aca="false">'[136]Output Multipliers'!$F$528</f>
        <v>0</v>
      </c>
      <c r="IM61" s="0" t="n">
        <f aca="false">'[137]Employment Multipliers'!$F$528</f>
        <v>0</v>
      </c>
      <c r="IN61" s="0" t="n">
        <f aca="false">'[138]Total Value Added Multipliers'!$F$528</f>
        <v>0</v>
      </c>
      <c r="IO61" s="0" t="n">
        <f aca="false">'[139]Labor Income Multipliers'!$F$528</f>
        <v>0</v>
      </c>
      <c r="IP61" s="0" t="n">
        <f aca="false">'[140]Tax on Production and Imports M'!$F$528</f>
        <v>0</v>
      </c>
      <c r="IQ61" s="0" t="n">
        <f aca="false">'[137]Employment Multipliers'!$H$528</f>
        <v>0</v>
      </c>
      <c r="IR61" s="0" t="n">
        <f aca="false">'[138]Total Value Added Multipliers'!$H$528</f>
        <v>0</v>
      </c>
      <c r="IS61" s="0" t="n">
        <f aca="false">'[139]Labor Income Multipliers'!$H$528</f>
        <v>0</v>
      </c>
      <c r="IT61" s="0" t="n">
        <f aca="false">'[140]Tax on Production and Imports M'!$H$528</f>
        <v>0</v>
      </c>
      <c r="IU61" s="0" t="n">
        <f aca="false">'[141]Output Multipliers'!$F$528</f>
        <v>0</v>
      </c>
      <c r="IV61" s="0" t="n">
        <f aca="false">'[142]Employment Multipliers'!$F$528</f>
        <v>0</v>
      </c>
      <c r="IW61" s="0" t="n">
        <f aca="false">'[143]Total Value Added Multipliers'!$F$528</f>
        <v>0</v>
      </c>
      <c r="IX61" s="0" t="n">
        <f aca="false">'[144]Labor Income Multipliers'!$F$528</f>
        <v>0</v>
      </c>
      <c r="IY61" s="0" t="n">
        <f aca="false">'[145]Tax on Production and Imports M'!$F$528</f>
        <v>0</v>
      </c>
      <c r="IZ61" s="0" t="n">
        <f aca="false">'[142]Employment Multipliers'!$H$528</f>
        <v>0</v>
      </c>
      <c r="JA61" s="0" t="n">
        <f aca="false">'[143]Total Value Added Multipliers'!$H$528</f>
        <v>0</v>
      </c>
      <c r="JB61" s="0" t="n">
        <f aca="false">'[144]Labor Income Multipliers'!$H$528</f>
        <v>0</v>
      </c>
      <c r="JC61" s="0" t="n">
        <f aca="false">'[145]Tax on Production and Imports M'!$H$528</f>
        <v>0</v>
      </c>
    </row>
    <row r="62" customFormat="false" ht="12.75" hidden="false" customHeight="false" outlineLevel="0" collapsed="false">
      <c r="A62" s="0" t="s">
        <v>350</v>
      </c>
      <c r="C62" s="0" t="n">
        <f aca="false">'[1]Output Multipliers'!$F$408</f>
        <v>1.19618606567383</v>
      </c>
      <c r="D62" s="0" t="n">
        <f aca="false">'[2]Employment Multipliers'!$F$408</f>
        <v>22.3723220825195</v>
      </c>
      <c r="E62" s="0" t="n">
        <f aca="false">'[3]Total Value Added Multipliers'!$F$408</f>
        <v>0.836011707782745</v>
      </c>
      <c r="F62" s="0" t="n">
        <f aca="false">'[4]Labor Income Multipliers'!$F$408</f>
        <v>0.768501043319702</v>
      </c>
      <c r="G62" s="0" t="n">
        <f aca="false">'[5]Tax on Production and Imports M'!$F$408</f>
        <v>0.0330346673727036</v>
      </c>
      <c r="H62" s="0" t="n">
        <f aca="false">'[2]Employment Multipliers'!$H$408</f>
        <v>1.05371022224426</v>
      </c>
      <c r="I62" s="0" t="n">
        <f aca="false">'[3]Total Value Added Multipliers'!$H$408</f>
        <v>1.18983316421509</v>
      </c>
      <c r="J62" s="0" t="n">
        <f aca="false">'[4]Labor Income Multipliers'!$H$408</f>
        <v>1.06346166133881</v>
      </c>
      <c r="K62" s="0" t="n">
        <f aca="false">'[5]Tax on Production and Imports M'!$H$408</f>
        <v>1.48654341697693</v>
      </c>
      <c r="L62" s="0" t="n">
        <f aca="false">'[6]Output Multipliers'!$F$408</f>
        <v>1.29058408737183</v>
      </c>
      <c r="M62" s="0" t="n">
        <f aca="false">'[7]Employment Multipliers'!$F$408</f>
        <v>36.5476341247559</v>
      </c>
      <c r="N62" s="0" t="n">
        <f aca="false">'[8]Total Value Added Multipliers'!$F$408</f>
        <v>0.719947278499603</v>
      </c>
      <c r="O62" s="0" t="n">
        <f aca="false">'[9]Labor Income Multipliers'!$F$408</f>
        <v>0.654038727283478</v>
      </c>
      <c r="P62" s="0" t="n">
        <f aca="false">'[10]Tax on Production and Imports M'!$F$408</f>
        <v>0.0488614365458488</v>
      </c>
      <c r="Q62" s="0" t="n">
        <f aca="false">'[7]Employment Multipliers'!$H$408</f>
        <v>1.06030917167664</v>
      </c>
      <c r="R62" s="0" t="n">
        <f aca="false">'[8]Total Value Added Multipliers'!$H$408</f>
        <v>1.39191293716431</v>
      </c>
      <c r="S62" s="0" t="n">
        <f aca="false">'[9]Labor Income Multipliers'!$H$408</f>
        <v>1.18975901603699</v>
      </c>
      <c r="T62" s="0" t="n">
        <f aca="false">'[10]Tax on Production and Imports M'!$H$408</f>
        <v>1.35436904430389</v>
      </c>
      <c r="U62" s="0" t="n">
        <f aca="false">'[11]Output Multipliers'!$F$408</f>
        <v>1.89365577697754</v>
      </c>
      <c r="V62" s="0" t="n">
        <f aca="false">'[12]Employment Multipliers'!$F$408</f>
        <v>29.9479999542236</v>
      </c>
      <c r="W62" s="0" t="n">
        <f aca="false">'[13]Total Value Added Multipliers'!$F$408</f>
        <v>1.24479591846466</v>
      </c>
      <c r="X62" s="0" t="n">
        <f aca="false">'[14]Labor Income Multipliers'!$F$408</f>
        <v>1.02354741096497</v>
      </c>
      <c r="Y62" s="0" t="n">
        <f aca="false">'[15]Tax on Production and Imports M'!$F$408</f>
        <v>0.063067339360714</v>
      </c>
      <c r="Z62" s="0" t="n">
        <f aca="false">'[12]Employment Multipliers'!$H$408</f>
        <v>1.24633324146271</v>
      </c>
      <c r="AA62" s="0" t="n">
        <f aca="false">'[13]Total Value Added Multipliers'!$H$408</f>
        <v>1.8762298822403</v>
      </c>
      <c r="AB62" s="0" t="n">
        <f aca="false">'[14]Labor Income Multipliers'!$H$408</f>
        <v>1.4918258190155</v>
      </c>
      <c r="AC62" s="0" t="n">
        <f aca="false">'[15]Tax on Production and Imports M'!$H$408</f>
        <v>2.50765824317932</v>
      </c>
      <c r="AD62" s="0" t="n">
        <f aca="false">'[16]Output Multipliers'!$F$408</f>
        <v>1.13028728961945</v>
      </c>
      <c r="AE62" s="0" t="n">
        <f aca="false">'[17]Employment Multipliers'!$F$408</f>
        <v>16.1601982116699</v>
      </c>
      <c r="AF62" s="0" t="n">
        <f aca="false">'[18]Total Value Added Multipliers'!$F$408</f>
        <v>0.864168405532837</v>
      </c>
      <c r="AG62" s="0" t="n">
        <f aca="false">'[19]Labor Income Multipliers'!$F$408</f>
        <v>0.824205160140991</v>
      </c>
      <c r="AH62" s="0" t="n">
        <f aca="false">'[20]Tax on Production and Imports M'!$F$408</f>
        <v>0.0250566564500332</v>
      </c>
      <c r="AI62" s="0" t="n">
        <f aca="false">'[17]Employment Multipliers'!$H$408</f>
        <v>1.03358721733093</v>
      </c>
      <c r="AJ62" s="0" t="n">
        <f aca="false">'[18]Total Value Added Multipliers'!$H$408</f>
        <v>1.10646367073059</v>
      </c>
      <c r="AK62" s="0" t="n">
        <f aca="false">'[19]Labor Income Multipliers'!$H$408</f>
        <v>1.03575265407562</v>
      </c>
      <c r="AL62" s="0" t="n">
        <f aca="false">'[20]Tax on Production and Imports M'!$H$408</f>
        <v>1.53116178512573</v>
      </c>
      <c r="AM62" s="0" t="n">
        <f aca="false">'[21]Output Multipliers'!$F$408</f>
        <v>1.18340051174164</v>
      </c>
      <c r="AN62" s="0" t="n">
        <f aca="false">'[22]Employment Multipliers'!$F$408</f>
        <v>27.4336013793945</v>
      </c>
      <c r="AO62" s="0" t="n">
        <f aca="false">'[23]Total Value Added Multipliers'!$F$408</f>
        <v>0.748975992202759</v>
      </c>
      <c r="AP62" s="0" t="n">
        <f aca="false">'[24]Labor Income Multipliers'!$F$408</f>
        <v>0.729782700538635</v>
      </c>
      <c r="AQ62" s="0" t="n">
        <f aca="false">'[25]Tax on Production and Imports M'!$F$408</f>
        <v>0.0342984795570374</v>
      </c>
      <c r="AR62" s="0" t="n">
        <f aca="false">'[22]Employment Multipliers'!$H$408</f>
        <v>1.06936573982239</v>
      </c>
      <c r="AS62" s="0" t="n">
        <f aca="false">'[23]Total Value Added Multipliers'!$H$408</f>
        <v>1.1690080165863</v>
      </c>
      <c r="AT62" s="0" t="n">
        <f aca="false">'[24]Labor Income Multipliers'!$H$408</f>
        <v>1.09762668609619</v>
      </c>
      <c r="AU62" s="0" t="n">
        <f aca="false">'[25]Tax on Production and Imports M'!$H$408</f>
        <v>1.27736723423004</v>
      </c>
      <c r="AV62" s="0" t="n">
        <f aca="false">'[26]Output Multipliers'!$F$408</f>
        <v>1.15822172164917</v>
      </c>
      <c r="AW62" s="0" t="n">
        <f aca="false">'[27]Employment Multipliers'!$F$408</f>
        <v>37.3736305236816</v>
      </c>
      <c r="AX62" s="0" t="n">
        <f aca="false">'[28]Total Value Added Multipliers'!$F$408</f>
        <v>0.602517008781433</v>
      </c>
      <c r="AY62" s="0" t="n">
        <f aca="false">'[29]Labor Income Multipliers'!$F$408</f>
        <v>0.587789654731751</v>
      </c>
      <c r="AZ62" s="0" t="n">
        <f aca="false">'[30]Tax on Production and Imports M'!$F$408</f>
        <v>0.0415924452245235</v>
      </c>
      <c r="BA62" s="0" t="n">
        <f aca="false">'[27]Employment Multipliers'!$H$408</f>
        <v>1.03554260730743</v>
      </c>
      <c r="BB62" s="0" t="n">
        <f aca="false">'[28]Total Value Added Multipliers'!$H$408</f>
        <v>1.21839213371277</v>
      </c>
      <c r="BC62" s="0" t="n">
        <f aca="false">'[29]Labor Income Multipliers'!$H$408</f>
        <v>1.11211168766022</v>
      </c>
      <c r="BD62" s="0" t="n">
        <f aca="false">'[30]Tax on Production and Imports M'!$H$408</f>
        <v>1.10106921195984</v>
      </c>
      <c r="BE62" s="0" t="n">
        <f aca="false">'[31]Output Multipliers'!$F$408</f>
        <v>1.14992463588715</v>
      </c>
      <c r="BF62" s="0" t="n">
        <f aca="false">'[32]Employment Multipliers'!$F$408</f>
        <v>35.3101348876953</v>
      </c>
      <c r="BG62" s="0" t="n">
        <f aca="false">'[33]Total Value Added Multipliers'!$F$408</f>
        <v>0.621064603328705</v>
      </c>
      <c r="BH62" s="0" t="n">
        <f aca="false">'[34]Labor Income Multipliers'!$F$408</f>
        <v>0.592357516288757</v>
      </c>
      <c r="BI62" s="0" t="n">
        <f aca="false">'[35]Tax on Production and Imports M'!$F$408</f>
        <v>0.0434969216585159</v>
      </c>
      <c r="BJ62" s="0" t="n">
        <f aca="false">'[32]Employment Multipliers'!$H$408</f>
        <v>1.02633237838745</v>
      </c>
      <c r="BK62" s="0" t="n">
        <f aca="false">'[33]Total Value Added Multipliers'!$H$408</f>
        <v>1.1986391544342</v>
      </c>
      <c r="BL62" s="0" t="n">
        <f aca="false">'[34]Labor Income Multipliers'!$H$408</f>
        <v>1.07590198516846</v>
      </c>
      <c r="BM62" s="0" t="n">
        <f aca="false">'[35]Tax on Production and Imports M'!$H$408</f>
        <v>1.20793807506561</v>
      </c>
      <c r="BN62" s="0" t="n">
        <f aca="false">'[36]Output Multipliers'!$F$408</f>
        <v>1.73601698875427</v>
      </c>
      <c r="BO62" s="0" t="n">
        <f aca="false">'[37]Employment Multipliers'!$F$408</f>
        <v>33.4591674804688</v>
      </c>
      <c r="BP62" s="0" t="n">
        <f aca="false">'[38]Total Value Added Multipliers'!$F$408</f>
        <v>1.05877089500427</v>
      </c>
      <c r="BQ62" s="0" t="n">
        <f aca="false">'[39]Labor Income Multipliers'!$F$408</f>
        <v>0.87551736831665</v>
      </c>
      <c r="BR62" s="0" t="n">
        <f aca="false">'[40]Tax on Production and Imports M'!$F$408</f>
        <v>0.0556780286133289</v>
      </c>
      <c r="BS62" s="0" t="n">
        <f aca="false">'[37]Employment Multipliers'!$H$408</f>
        <v>1.17626118659973</v>
      </c>
      <c r="BT62" s="0" t="n">
        <f aca="false">'[38]Total Value Added Multipliers'!$H$408</f>
        <v>1.75992572307587</v>
      </c>
      <c r="BU62" s="0" t="n">
        <f aca="false">'[39]Labor Income Multipliers'!$H$408</f>
        <v>1.39322590827942</v>
      </c>
      <c r="BV62" s="0" t="n">
        <f aca="false">'[40]Tax on Production and Imports M'!$H$408</f>
        <v>1.87012231349945</v>
      </c>
      <c r="BW62" s="0" t="n">
        <f aca="false">'[41]Output Multipliers'!$F$408</f>
        <v>1.33357465267181</v>
      </c>
      <c r="BX62" s="0" t="n">
        <f aca="false">'[42]Employment Multipliers'!$F$408</f>
        <v>22.5922832489014</v>
      </c>
      <c r="BY62" s="0" t="n">
        <f aca="false">'[43]Total Value Added Multipliers'!$F$408</f>
        <v>0.912242829799652</v>
      </c>
      <c r="BZ62" s="0" t="n">
        <f aca="false">'[44]Labor Income Multipliers'!$F$408</f>
        <v>0.848719596862793</v>
      </c>
      <c r="CA62" s="0" t="n">
        <f aca="false">'[45]Tax on Production and Imports M'!$F$408</f>
        <v>0.03460793197155</v>
      </c>
      <c r="CB62" s="0" t="n">
        <f aca="false">'[42]Employment Multipliers'!$H$408</f>
        <v>1.13336455821991</v>
      </c>
      <c r="CC62" s="0" t="n">
        <f aca="false">'[43]Total Value Added Multipliers'!$H$408</f>
        <v>1.26557886600494</v>
      </c>
      <c r="CD62" s="0" t="n">
        <f aca="false">'[44]Labor Income Multipliers'!$H$408</f>
        <v>1.14754045009613</v>
      </c>
      <c r="CE62" s="0" t="n">
        <f aca="false">'[45]Tax on Production and Imports M'!$H$408</f>
        <v>1.65875649452209</v>
      </c>
      <c r="CF62" s="0" t="n">
        <f aca="false">'[46]Output Multipliers'!$F$408</f>
        <v>1.26856219768524</v>
      </c>
      <c r="CG62" s="0" t="n">
        <f aca="false">'[47]Employment Multipliers'!$F$408</f>
        <v>46.8866310119629</v>
      </c>
      <c r="CH62" s="0" t="n">
        <f aca="false">'[48]Total Value Added Multipliers'!$F$408</f>
        <v>0.540569067001343</v>
      </c>
      <c r="CI62" s="0" t="n">
        <f aca="false">'[49]Labor Income Multipliers'!$F$408</f>
        <v>0.503248870372772</v>
      </c>
      <c r="CJ62" s="0" t="n">
        <f aca="false">'[50]Tax on Production and Imports M'!$F$408</f>
        <v>0.0621796697378159</v>
      </c>
      <c r="CK62" s="0" t="n">
        <f aca="false">'[47]Employment Multipliers'!$H$408</f>
        <v>1.05189430713654</v>
      </c>
      <c r="CL62" s="0" t="n">
        <f aca="false">'[48]Total Value Added Multipliers'!$H$408</f>
        <v>1.43878650665283</v>
      </c>
      <c r="CM62" s="0" t="n">
        <f aca="false">'[49]Labor Income Multipliers'!$H$408</f>
        <v>1.2047415971756</v>
      </c>
      <c r="CN62" s="0" t="n">
        <f aca="false">'[50]Tax on Production and Imports M'!$H$408</f>
        <v>1.33281254768372</v>
      </c>
      <c r="CO62" s="0" t="n">
        <f aca="false">'[51]Output Multipliers'!$F$408</f>
        <v>1.47466659545898</v>
      </c>
      <c r="CP62" s="0" t="n">
        <f aca="false">'[52]Employment Multipliers'!$F$408</f>
        <v>31.4049453735352</v>
      </c>
      <c r="CQ62" s="0" t="n">
        <f aca="false">'[53]Total Value Added Multipliers'!$F$408</f>
        <v>0.923056483268738</v>
      </c>
      <c r="CR62" s="0" t="n">
        <f aca="false">'[54]Labor Income Multipliers'!$F$408</f>
        <v>0.804675817489624</v>
      </c>
      <c r="CS62" s="0" t="n">
        <f aca="false">'[55]Tax on Production and Imports M'!$F$408</f>
        <v>0.0467081964015961</v>
      </c>
      <c r="CT62" s="0" t="n">
        <f aca="false">'[52]Employment Multipliers'!$H$408</f>
        <v>1.12038004398346</v>
      </c>
      <c r="CU62" s="0" t="n">
        <f aca="false">'[53]Total Value Added Multipliers'!$H$408</f>
        <v>1.51966333389282</v>
      </c>
      <c r="CV62" s="0" t="n">
        <f aca="false">'[54]Labor Income Multipliers'!$H$408</f>
        <v>1.26954901218414</v>
      </c>
      <c r="CW62" s="0" t="n">
        <f aca="false">'[55]Tax on Production and Imports M'!$H$408</f>
        <v>1.59205448627472</v>
      </c>
      <c r="CX62" s="0" t="n">
        <f aca="false">'[56]Output Multipliers'!$F$408</f>
        <v>1.69844090938568</v>
      </c>
      <c r="CY62" s="0" t="n">
        <f aca="false">'[57]Employment Multipliers'!$F$408</f>
        <v>39.3225135803223</v>
      </c>
      <c r="CZ62" s="0" t="n">
        <f aca="false">'[58]Total Value Added Multipliers'!$F$408</f>
        <v>0.941259980201721</v>
      </c>
      <c r="DA62" s="0" t="n">
        <f aca="false">'[59]Labor Income Multipliers'!$F$408</f>
        <v>0.744545638561249</v>
      </c>
      <c r="DB62" s="0" t="n">
        <f aca="false">'[60]Tax on Production and Imports M'!$F$408</f>
        <v>0.0608772970736027</v>
      </c>
      <c r="DC62" s="0" t="n">
        <f aca="false">'[57]Employment Multipliers'!$H$408</f>
        <v>1.14982414245605</v>
      </c>
      <c r="DD62" s="0" t="n">
        <f aca="false">'[58]Total Value Added Multipliers'!$H$408</f>
        <v>1.80657434463501</v>
      </c>
      <c r="DE62" s="0" t="n">
        <f aca="false">'[59]Labor Income Multipliers'!$H$408</f>
        <v>1.3457612991333</v>
      </c>
      <c r="DF62" s="0" t="n">
        <f aca="false">'[60]Tax on Production and Imports M'!$H$408</f>
        <v>1.7007600069046</v>
      </c>
      <c r="DG62" s="0" t="n">
        <f aca="false">'[61]Output Multipliers'!$F$408</f>
        <v>1.52293801307678</v>
      </c>
      <c r="DH62" s="0" t="n">
        <f aca="false">'[62]Employment Multipliers'!$F$408</f>
        <v>28.346851348877</v>
      </c>
      <c r="DI62" s="0" t="n">
        <f aca="false">'[63]Total Value Added Multipliers'!$F$408</f>
        <v>0.983633637428284</v>
      </c>
      <c r="DJ62" s="0" t="n">
        <f aca="false">'[64]Labor Income Multipliers'!$F$408</f>
        <v>0.844937682151794</v>
      </c>
      <c r="DK62" s="0" t="n">
        <f aca="false">'[65]Tax on Production and Imports M'!$F$408</f>
        <v>0.0456915982067585</v>
      </c>
      <c r="DL62" s="0" t="n">
        <f aca="false">'[62]Employment Multipliers'!$H$408</f>
        <v>1.1513420343399</v>
      </c>
      <c r="DM62" s="0" t="n">
        <f aca="false">'[63]Total Value Added Multipliers'!$H$408</f>
        <v>1.50134778022766</v>
      </c>
      <c r="DN62" s="0" t="n">
        <f aca="false">'[64]Labor Income Multipliers'!$H$408</f>
        <v>1.2455358505249</v>
      </c>
      <c r="DO62" s="0" t="n">
        <f aca="false">'[65]Tax on Production and Imports M'!$H$408</f>
        <v>1.7731009721756</v>
      </c>
      <c r="DP62" s="0" t="n">
        <f aca="false">'[66]Output Multipliers'!$F$408</f>
        <v>1.52137923240662</v>
      </c>
      <c r="DQ62" s="0" t="n">
        <f aca="false">'[67]Employment Multipliers'!$F$408</f>
        <v>49.9509887695313</v>
      </c>
      <c r="DR62" s="0" t="n">
        <f aca="false">'[68]Total Value Added Multipliers'!$F$408</f>
        <v>0.690979838371277</v>
      </c>
      <c r="DS62" s="0" t="n">
        <f aca="false">'[69]Labor Income Multipliers'!$F$408</f>
        <v>0.573336124420166</v>
      </c>
      <c r="DT62" s="0" t="n">
        <f aca="false">'[70]Tax on Production and Imports M'!$F$408</f>
        <v>0.0664528012275696</v>
      </c>
      <c r="DU62" s="0" t="n">
        <f aca="false">'[67]Employment Multipliers'!$H$408</f>
        <v>1.08605659008026</v>
      </c>
      <c r="DV62" s="0" t="n">
        <f aca="false">'[68]Total Value Added Multipliers'!$H$408</f>
        <v>1.94187700748444</v>
      </c>
      <c r="DW62" s="0" t="n">
        <f aca="false">'[69]Labor Income Multipliers'!$H$408</f>
        <v>1.43628287315369</v>
      </c>
      <c r="DX62" s="0" t="n">
        <f aca="false">'[70]Tax on Production and Imports M'!$H$408</f>
        <v>1.3804452419281</v>
      </c>
      <c r="DY62" s="0" t="n">
        <f aca="false">'[71]Output Multipliers'!$F$408</f>
        <v>1.1701807975769</v>
      </c>
      <c r="DZ62" s="0" t="n">
        <f aca="false">'[72]Employment Multipliers'!$F$408</f>
        <v>20.3393535614014</v>
      </c>
      <c r="EA62" s="0" t="n">
        <f aca="false">'[73]Total Value Added Multipliers'!$F$408</f>
        <v>0.839601993560791</v>
      </c>
      <c r="EB62" s="0" t="n">
        <f aca="false">'[74]Labor Income Multipliers'!$F$408</f>
        <v>0.809295952320099</v>
      </c>
      <c r="EC62" s="0" t="n">
        <f aca="false">'[75]Tax on Production and Imports M'!$F$408</f>
        <v>0.0292694494128227</v>
      </c>
      <c r="ED62" s="0" t="n">
        <f aca="false">'[72]Employment Multipliers'!$H$408</f>
        <v>1.06560945510864</v>
      </c>
      <c r="EE62" s="0" t="n">
        <f aca="false">'[73]Total Value Added Multipliers'!$H$408</f>
        <v>1.14594793319702</v>
      </c>
      <c r="EF62" s="0" t="n">
        <f aca="false">'[74]Labor Income Multipliers'!$H$408</f>
        <v>1.07811212539673</v>
      </c>
      <c r="EG62" s="0" t="n">
        <f aca="false">'[75]Tax on Production and Imports M'!$H$408</f>
        <v>1.46511936187744</v>
      </c>
      <c r="EH62" s="0" t="n">
        <f aca="false">'[76]Output Multipliers'!$F$408</f>
        <v>1.57105255126953</v>
      </c>
      <c r="EI62" s="0" t="n">
        <f aca="false">'[77]Employment Multipliers'!$F$408</f>
        <v>33.5579795837402</v>
      </c>
      <c r="EJ62" s="0" t="n">
        <f aca="false">'[78]Total Value Added Multipliers'!$F$408</f>
        <v>0.963291227817535</v>
      </c>
      <c r="EK62" s="0" t="n">
        <f aca="false">'[79]Labor Income Multipliers'!$F$408</f>
        <v>0.794544637203217</v>
      </c>
      <c r="EL62" s="0" t="n">
        <f aca="false">'[80]Tax on Production and Imports M'!$F$408</f>
        <v>0.0557666569948196</v>
      </c>
      <c r="EM62" s="0" t="n">
        <f aca="false">'[77]Employment Multipliers'!$H$408</f>
        <v>1.15748822689056</v>
      </c>
      <c r="EN62" s="0" t="n">
        <f aca="false">'[78]Total Value Added Multipliers'!$H$408</f>
        <v>1.62185919284821</v>
      </c>
      <c r="EO62" s="0" t="n">
        <f aca="false">'[79]Labor Income Multipliers'!$H$408</f>
        <v>1.27890717983246</v>
      </c>
      <c r="EP62" s="0" t="n">
        <f aca="false">'[80]Tax on Production and Imports M'!$H$408</f>
        <v>1.83777737617493</v>
      </c>
      <c r="EQ62" s="0" t="n">
        <f aca="false">'[81]Output Multipliers'!$F$408</f>
        <v>1.14917886257172</v>
      </c>
      <c r="ER62" s="0" t="n">
        <f aca="false">'[82]Employment Multipliers'!$F$408</f>
        <v>19.6269702911377</v>
      </c>
      <c r="ES62" s="0" t="n">
        <f aca="false">'[83]Total Value Added Multipliers'!$F$408</f>
        <v>0.823102533817291</v>
      </c>
      <c r="ET62" s="0" t="n">
        <f aca="false">'[84]Labor Income Multipliers'!$F$408</f>
        <v>0.789569437503815</v>
      </c>
      <c r="EU62" s="0" t="n">
        <f aca="false">'[85]Tax on Production and Imports M'!$F$408</f>
        <v>0.0280824974179268</v>
      </c>
      <c r="EV62" s="0" t="n">
        <f aca="false">'[82]Employment Multipliers'!$H$408</f>
        <v>1.04028284549713</v>
      </c>
      <c r="EW62" s="0" t="n">
        <f aca="false">'[83]Total Value Added Multipliers'!$H$408</f>
        <v>1.11872148513794</v>
      </c>
      <c r="EX62" s="0" t="n">
        <f aca="false">'[84]Labor Income Multipliers'!$H$408</f>
        <v>1.04781985282898</v>
      </c>
      <c r="EY62" s="0" t="n">
        <f aca="false">'[85]Tax on Production and Imports M'!$H$408</f>
        <v>1.42210400104523</v>
      </c>
      <c r="EZ62" s="0" t="n">
        <f aca="false">'[86]Output Multipliers'!$F$408</f>
        <v>1.19521546363831</v>
      </c>
      <c r="FA62" s="0" t="n">
        <f aca="false">'[87]Employment Multipliers'!$F$408</f>
        <v>18.0285930633545</v>
      </c>
      <c r="FB62" s="0" t="n">
        <f aca="false">'[88]Total Value Added Multipliers'!$F$408</f>
        <v>0.89441841840744</v>
      </c>
      <c r="FC62" s="0" t="n">
        <f aca="false">'[89]Labor Income Multipliers'!$F$408</f>
        <v>0.840904355049133</v>
      </c>
      <c r="FD62" s="0" t="n">
        <f aca="false">'[90]Tax on Production and Imports M'!$F$408</f>
        <v>0.0323507785797119</v>
      </c>
      <c r="FE62" s="0" t="n">
        <f aca="false">'[87]Employment Multipliers'!$H$408</f>
        <v>1.05865097045898</v>
      </c>
      <c r="FF62" s="0" t="n">
        <f aca="false">'[88]Total Value Added Multipliers'!$H$408</f>
        <v>1.17457258701324</v>
      </c>
      <c r="FG62" s="0" t="n">
        <f aca="false">'[89]Labor Income Multipliers'!$H$408</f>
        <v>1.08150017261505</v>
      </c>
      <c r="FH62" s="0" t="n">
        <f aca="false">'[90]Tax on Production and Imports M'!$H$408</f>
        <v>1.81498575210571</v>
      </c>
      <c r="FI62" s="0" t="n">
        <f aca="false">'[91]Output Multipliers'!$F$408</f>
        <v>1.15117144584656</v>
      </c>
      <c r="FJ62" s="0" t="n">
        <f aca="false">'[92]Employment Multipliers'!$F$408</f>
        <v>52.7032241821289</v>
      </c>
      <c r="FK62" s="0" t="n">
        <f aca="false">'[93]Total Value Added Multipliers'!$F$408</f>
        <v>0.37015974521637</v>
      </c>
      <c r="FL62" s="0" t="n">
        <f aca="false">'[94]Labor Income Multipliers'!$F$408</f>
        <v>0.38027885556221</v>
      </c>
      <c r="FM62" s="0" t="n">
        <f aca="false">'[95]Tax on Production and Imports M'!$F$408</f>
        <v>0.0594468750059605</v>
      </c>
      <c r="FN62" s="0" t="n">
        <f aca="false">'[92]Employment Multipliers'!$H$408</f>
        <v>1.01507985591888</v>
      </c>
      <c r="FO62" s="0" t="n">
        <f aca="false">'[93]Total Value Added Multipliers'!$H$408</f>
        <v>1.35681843757629</v>
      </c>
      <c r="FP62" s="0" t="n">
        <f aca="false">'[94]Labor Income Multipliers'!$H$408</f>
        <v>1.18190515041351</v>
      </c>
      <c r="FQ62" s="0" t="n">
        <f aca="false">'[95]Tax on Production and Imports M'!$H$408</f>
        <v>1.09393012523651</v>
      </c>
      <c r="FR62" s="0" t="n">
        <f aca="false">'[96]Output Multipliers'!$F$408</f>
        <v>1.37621140480042</v>
      </c>
      <c r="FS62" s="0" t="n">
        <f aca="false">'[97]Employment Multipliers'!$F$408</f>
        <v>46.8118400573731</v>
      </c>
      <c r="FT62" s="0" t="n">
        <f aca="false">'[98]Total Value Added Multipliers'!$F$408</f>
        <v>0.596898436546326</v>
      </c>
      <c r="FU62" s="0" t="n">
        <f aca="false">'[99]Labor Income Multipliers'!$F$408</f>
        <v>0.536383509635925</v>
      </c>
      <c r="FV62" s="0" t="n">
        <f aca="false">'[100]Tax on Production and Imports M'!$F$408</f>
        <v>0.0592977553606033</v>
      </c>
      <c r="FW62" s="0" t="n">
        <f aca="false">'[97]Employment Multipliers'!$H$408</f>
        <v>1.06802701950073</v>
      </c>
      <c r="FX62" s="0" t="n">
        <f aca="false">'[98]Total Value Added Multipliers'!$H$408</f>
        <v>1.54587829113007</v>
      </c>
      <c r="FY62" s="0" t="n">
        <f aca="false">'[99]Labor Income Multipliers'!$H$408</f>
        <v>1.2548930644989</v>
      </c>
      <c r="FZ62" s="0" t="n">
        <f aca="false">'[100]Tax on Production and Imports M'!$H$408</f>
        <v>1.2925945520401</v>
      </c>
      <c r="GA62" s="0" t="n">
        <f aca="false">'[101]Output Multipliers'!$F$408</f>
        <v>1.50927293300629</v>
      </c>
      <c r="GB62" s="0" t="n">
        <f aca="false">'[102]Employment Multipliers'!$F$408</f>
        <v>41.7370414733887</v>
      </c>
      <c r="GC62" s="0" t="n">
        <f aca="false">'[103]Total Value Added Multipliers'!$F$408</f>
        <v>0.781760096549988</v>
      </c>
      <c r="GD62" s="0" t="n">
        <f aca="false">'[104]Labor Income Multipliers'!$F$408</f>
        <v>0.637252688407898</v>
      </c>
      <c r="GE62" s="0" t="n">
        <f aca="false">'[105]Tax on Production and Imports M'!$F$408</f>
        <v>0.0581930056214333</v>
      </c>
      <c r="GF62" s="0" t="n">
        <f aca="false">'[102]Employment Multipliers'!$H$408</f>
        <v>1.08903694152832</v>
      </c>
      <c r="GG62" s="0" t="n">
        <f aca="false">'[103]Total Value Added Multipliers'!$H$408</f>
        <v>1.68762421607971</v>
      </c>
      <c r="GH62" s="0" t="n">
        <f aca="false">'[104]Labor Income Multipliers'!$H$408</f>
        <v>1.2761561870575</v>
      </c>
      <c r="GI62" s="0" t="n">
        <f aca="false">'[105]Tax on Production and Imports M'!$H$408</f>
        <v>1.45073890686035</v>
      </c>
      <c r="GJ62" s="0" t="n">
        <f aca="false">'[106]Output Multipliers'!$F$408</f>
        <v>1.44309687614441</v>
      </c>
      <c r="GK62" s="0" t="n">
        <f aca="false">'[107]Employment Multipliers'!$F$408</f>
        <v>32.0555458068848</v>
      </c>
      <c r="GL62" s="0" t="n">
        <f aca="false">'[108]Total Value Added Multipliers'!$F$408</f>
        <v>0.867554903030396</v>
      </c>
      <c r="GM62" s="0" t="n">
        <f aca="false">'[109]Labor Income Multipliers'!$F$408</f>
        <v>0.773402333259583</v>
      </c>
      <c r="GN62" s="0" t="n">
        <f aca="false">'[110]Tax on Production and Imports M'!$F$408</f>
        <v>0.0445096604526043</v>
      </c>
      <c r="GO62" s="0" t="n">
        <f aca="false">'[107]Employment Multipliers'!$H$408</f>
        <v>1.11379635334015</v>
      </c>
      <c r="GP62" s="0" t="n">
        <f aca="false">'[108]Total Value Added Multipliers'!$H$408</f>
        <v>1.45341801643372</v>
      </c>
      <c r="GQ62" s="0" t="n">
        <f aca="false">'[109]Labor Income Multipliers'!$H$408</f>
        <v>1.23936128616333</v>
      </c>
      <c r="GR62" s="0" t="n">
        <f aca="false">'[110]Tax on Production and Imports M'!$H$408</f>
        <v>1.47759163379669</v>
      </c>
      <c r="GS62" s="0" t="n">
        <f aca="false">'[111]Output Multipliers'!$F$408</f>
        <v>1.14054620265961</v>
      </c>
      <c r="GT62" s="0" t="n">
        <f aca="false">'[112]Employment Multipliers'!$F$408</f>
        <v>25.0890102386475</v>
      </c>
      <c r="GU62" s="0" t="n">
        <f aca="false">'[113]Total Value Added Multipliers'!$F$408</f>
        <v>0.757419764995575</v>
      </c>
      <c r="GV62" s="0" t="n">
        <f aca="false">'[114]Labor Income Multipliers'!$F$408</f>
        <v>0.741853475570679</v>
      </c>
      <c r="GW62" s="0" t="n">
        <f aca="false">'[115]Tax on Production and Imports M'!$F$408</f>
        <v>0.0332604572176933</v>
      </c>
      <c r="GX62" s="0" t="n">
        <f aca="false">'[112]Employment Multipliers'!$H$408</f>
        <v>1.0467494726181</v>
      </c>
      <c r="GY62" s="0" t="n">
        <f aca="false">'[113]Total Value Added Multipliers'!$H$408</f>
        <v>1.14017415046692</v>
      </c>
      <c r="GZ62" s="0" t="n">
        <f aca="false">'[114]Labor Income Multipliers'!$H$408</f>
        <v>1.08001351356506</v>
      </c>
      <c r="HA62" s="0" t="n">
        <f aca="false">'[115]Tax on Production and Imports M'!$H$408</f>
        <v>1.32582128047943</v>
      </c>
      <c r="HB62" s="0" t="n">
        <f aca="false">'[116]Output Multipliers'!$F$408</f>
        <v>1.40235066413879</v>
      </c>
      <c r="HC62" s="0" t="n">
        <f aca="false">'[117]Employment Multipliers'!$F$408</f>
        <v>32.0111465454102</v>
      </c>
      <c r="HD62" s="0" t="n">
        <f aca="false">'[118]Total Value Added Multipliers'!$F$408</f>
        <v>0.841455221176148</v>
      </c>
      <c r="HE62" s="0" t="n">
        <f aca="false">'[119]Labor Income Multipliers'!$F$408</f>
        <v>0.726506471633911</v>
      </c>
      <c r="HF62" s="0" t="n">
        <f aca="false">'[120]Tax on Production and Imports M'!$F$408</f>
        <v>0.0454443171620369</v>
      </c>
      <c r="HG62" s="0" t="n">
        <f aca="false">'[117]Employment Multipliers'!$H$408</f>
        <v>1.10050415992737</v>
      </c>
      <c r="HH62" s="0" t="n">
        <f aca="false">'[118]Total Value Added Multipliers'!$H$408</f>
        <v>1.41993057727814</v>
      </c>
      <c r="HI62" s="0" t="n">
        <f aca="false">'[119]Labor Income Multipliers'!$H$408</f>
        <v>1.17174863815308</v>
      </c>
      <c r="HJ62" s="0" t="n">
        <f aca="false">'[120]Tax on Production and Imports M'!$H$408</f>
        <v>1.49268305301666</v>
      </c>
      <c r="HK62" s="0" t="n">
        <f aca="false">'[121]Output Multipliers'!$F$408</f>
        <v>1.46805727481842</v>
      </c>
      <c r="HL62" s="0" t="n">
        <f aca="false">'[122]Employment Multipliers'!$F$408</f>
        <v>37.6970405578613</v>
      </c>
      <c r="HM62" s="0" t="n">
        <f aca="false">'[123]Total Value Added Multipliers'!$F$408</f>
        <v>0.808432638645172</v>
      </c>
      <c r="HN62" s="0" t="n">
        <f aca="false">'[124]Labor Income Multipliers'!$F$408</f>
        <v>0.678388953208923</v>
      </c>
      <c r="HO62" s="0" t="n">
        <f aca="false">'[125]Tax on Production and Imports M'!$F$408</f>
        <v>0.0557320564985275</v>
      </c>
      <c r="HP62" s="0" t="n">
        <f aca="false">'[122]Employment Multipliers'!$H$408</f>
        <v>1.09782898426056</v>
      </c>
      <c r="HQ62" s="0" t="n">
        <f aca="false">'[123]Total Value Added Multipliers'!$H$408</f>
        <v>1.55746030807495</v>
      </c>
      <c r="HR62" s="0" t="n">
        <f aca="false">'[124]Labor Income Multipliers'!$H$408</f>
        <v>1.23022377490997</v>
      </c>
      <c r="HS62" s="0" t="n">
        <f aca="false">'[125]Tax on Production and Imports M'!$H$408</f>
        <v>1.55070793628693</v>
      </c>
      <c r="HT62" s="0" t="n">
        <f aca="false">'[126]Output Multipliers'!$F$408</f>
        <v>1.1274129152298</v>
      </c>
      <c r="HU62" s="0" t="n">
        <f aca="false">'[127]Employment Multipliers'!$F$408</f>
        <v>12.560284614563</v>
      </c>
      <c r="HV62" s="0" t="n">
        <f aca="false">'[128]Total Value Added Multipliers'!$F$408</f>
        <v>0.909099638462067</v>
      </c>
      <c r="HW62" s="0" t="n">
        <f aca="false">'[129]Labor Income Multipliers'!$F$408</f>
        <v>0.867198407649994</v>
      </c>
      <c r="HX62" s="0" t="n">
        <f aca="false">'[130]Tax on Production and Imports M'!$F$408</f>
        <v>0.0208331495523453</v>
      </c>
      <c r="HY62" s="0" t="n">
        <f aca="false">'[127]Employment Multipliers'!$H$408</f>
        <v>1.04473805427551</v>
      </c>
      <c r="HZ62" s="0" t="n">
        <f aca="false">'[128]Total Value Added Multipliers'!$H$408</f>
        <v>1.09317207336426</v>
      </c>
      <c r="IA62" s="0" t="n">
        <f aca="false">'[129]Labor Income Multipliers'!$H$408</f>
        <v>1.02876901626587</v>
      </c>
      <c r="IB62" s="0" t="n">
        <f aca="false">'[130]Tax on Production and Imports M'!$H$408</f>
        <v>1.6556191444397</v>
      </c>
      <c r="IC62" s="0" t="n">
        <f aca="false">'[131]Output Multipliers'!$F$408</f>
        <v>1.44195830821991</v>
      </c>
      <c r="ID62" s="0" t="n">
        <f aca="false">'[132]Employment Multipliers'!$F$408</f>
        <v>51.0140533447266</v>
      </c>
      <c r="IE62" s="0" t="n">
        <f aca="false">'[133]Total Value Added Multipliers'!$F$408</f>
        <v>0.591466963291168</v>
      </c>
      <c r="IF62" s="0" t="n">
        <f aca="false">'[134]Labor Income Multipliers'!$F$408</f>
        <v>0.50739848613739</v>
      </c>
      <c r="IG62" s="0" t="n">
        <f aca="false">'[135]Tax on Production and Imports M'!$F$408</f>
        <v>0.0689411610364914</v>
      </c>
      <c r="IH62" s="0" t="n">
        <f aca="false">'[132]Employment Multipliers'!$H$408</f>
        <v>1.07202160358429</v>
      </c>
      <c r="II62" s="0" t="n">
        <f aca="false">'[133]Total Value Added Multipliers'!$H$408</f>
        <v>1.77346837520599</v>
      </c>
      <c r="IJ62" s="0" t="n">
        <f aca="false">'[134]Labor Income Multipliers'!$H$408</f>
        <v>1.34104549884796</v>
      </c>
      <c r="IK62" s="0" t="n">
        <f aca="false">'[135]Tax on Production and Imports M'!$H$408</f>
        <v>1.3841712474823</v>
      </c>
      <c r="IL62" s="0" t="n">
        <f aca="false">'[136]Output Multipliers'!$F$408</f>
        <v>0</v>
      </c>
      <c r="IM62" s="0" t="n">
        <f aca="false">'[137]Employment Multipliers'!$F$408</f>
        <v>0</v>
      </c>
      <c r="IN62" s="0" t="n">
        <f aca="false">'[138]Total Value Added Multipliers'!$F$408</f>
        <v>0</v>
      </c>
      <c r="IO62" s="0" t="n">
        <f aca="false">'[139]Labor Income Multipliers'!$F$408</f>
        <v>0</v>
      </c>
      <c r="IP62" s="0" t="n">
        <f aca="false">'[140]Tax on Production and Imports M'!$F$408</f>
        <v>0</v>
      </c>
      <c r="IQ62" s="0" t="n">
        <f aca="false">'[137]Employment Multipliers'!$H$408</f>
        <v>0</v>
      </c>
      <c r="IR62" s="0" t="n">
        <f aca="false">'[138]Total Value Added Multipliers'!$H$408</f>
        <v>0</v>
      </c>
      <c r="IS62" s="0" t="n">
        <f aca="false">'[139]Labor Income Multipliers'!$H$408</f>
        <v>0</v>
      </c>
      <c r="IT62" s="0" t="n">
        <f aca="false">'[140]Tax on Production and Imports M'!$H$408</f>
        <v>0</v>
      </c>
      <c r="IU62" s="0" t="n">
        <f aca="false">'[141]Output Multipliers'!$F$408</f>
        <v>1.46490037441254</v>
      </c>
      <c r="IV62" s="0" t="n">
        <f aca="false">'[142]Employment Multipliers'!$F$408</f>
        <v>54.7006912231445</v>
      </c>
      <c r="IW62" s="0" t="n">
        <f aca="false">'[143]Total Value Added Multipliers'!$F$408</f>
        <v>0.556660056114197</v>
      </c>
      <c r="IX62" s="0" t="n">
        <f aca="false">'[144]Labor Income Multipliers'!$F$408</f>
        <v>0.46621036529541</v>
      </c>
      <c r="IY62" s="0" t="n">
        <f aca="false">'[145]Tax on Production and Imports M'!$F$408</f>
        <v>0.0707131549715996</v>
      </c>
      <c r="IZ62" s="0" t="n">
        <f aca="false">'[142]Employment Multipliers'!$H$408</f>
        <v>1.0660502910614</v>
      </c>
      <c r="JA62" s="0" t="n">
        <f aca="false">'[143]Total Value Added Multipliers'!$H$408</f>
        <v>1.97860085964203</v>
      </c>
      <c r="JB62" s="0" t="n">
        <f aca="false">'[144]Labor Income Multipliers'!$H$408</f>
        <v>1.41403245925903</v>
      </c>
      <c r="JC62" s="0" t="n">
        <f aca="false">'[145]Tax on Production and Imports M'!$H$408</f>
        <v>1.31668722629547</v>
      </c>
    </row>
    <row r="66" customFormat="false" ht="12.75" hidden="false" customHeight="false" outlineLevel="0" collapsed="false">
      <c r="A66" s="87" t="s">
        <v>621</v>
      </c>
    </row>
    <row r="69" customFormat="false" ht="12.75" hidden="false" customHeight="false" outlineLevel="0" collapsed="false">
      <c r="B69" s="0" t="n">
        <v>1</v>
      </c>
      <c r="C69" s="0" t="n">
        <v>1</v>
      </c>
      <c r="D69" s="0" t="n">
        <v>1</v>
      </c>
      <c r="E69" s="0" t="n">
        <v>1</v>
      </c>
      <c r="F69" s="0" t="n">
        <v>1</v>
      </c>
      <c r="G69" s="0" t="n">
        <v>1</v>
      </c>
      <c r="H69" s="0" t="n">
        <v>1</v>
      </c>
      <c r="I69" s="0" t="n">
        <v>1</v>
      </c>
      <c r="J69" s="0" t="n">
        <v>1</v>
      </c>
      <c r="K69" s="0" t="n">
        <v>2</v>
      </c>
      <c r="L69" s="0" t="n">
        <v>2</v>
      </c>
      <c r="M69" s="0" t="n">
        <v>2</v>
      </c>
      <c r="N69" s="0" t="n">
        <v>2</v>
      </c>
      <c r="O69" s="0" t="n">
        <v>2</v>
      </c>
      <c r="P69" s="0" t="n">
        <v>2</v>
      </c>
      <c r="Q69" s="0" t="n">
        <v>2</v>
      </c>
      <c r="R69" s="0" t="n">
        <v>2</v>
      </c>
      <c r="S69" s="0" t="n">
        <v>2</v>
      </c>
      <c r="T69" s="0" t="n">
        <v>3</v>
      </c>
      <c r="U69" s="0" t="n">
        <v>3</v>
      </c>
      <c r="V69" s="0" t="n">
        <v>3</v>
      </c>
      <c r="W69" s="0" t="n">
        <v>3</v>
      </c>
      <c r="X69" s="0" t="n">
        <v>3</v>
      </c>
      <c r="Y69" s="0" t="n">
        <v>3</v>
      </c>
      <c r="Z69" s="0" t="n">
        <v>3</v>
      </c>
      <c r="AA69" s="0" t="n">
        <v>3</v>
      </c>
      <c r="AB69" s="0" t="n">
        <v>3</v>
      </c>
      <c r="AC69" s="0" t="n">
        <v>4</v>
      </c>
      <c r="AD69" s="0" t="n">
        <v>4</v>
      </c>
      <c r="AE69" s="0" t="n">
        <v>4</v>
      </c>
      <c r="AF69" s="0" t="n">
        <v>4</v>
      </c>
      <c r="AG69" s="0" t="n">
        <v>4</v>
      </c>
      <c r="AH69" s="0" t="n">
        <v>4</v>
      </c>
      <c r="AI69" s="0" t="n">
        <v>4</v>
      </c>
      <c r="AJ69" s="0" t="n">
        <v>4</v>
      </c>
      <c r="AK69" s="0" t="n">
        <v>4</v>
      </c>
      <c r="AL69" s="0" t="n">
        <v>5</v>
      </c>
      <c r="AM69" s="0" t="n">
        <v>5</v>
      </c>
      <c r="AN69" s="0" t="n">
        <v>5</v>
      </c>
      <c r="AO69" s="0" t="n">
        <v>5</v>
      </c>
      <c r="AP69" s="0" t="n">
        <v>5</v>
      </c>
      <c r="AQ69" s="0" t="n">
        <v>5</v>
      </c>
      <c r="AR69" s="0" t="n">
        <v>5</v>
      </c>
      <c r="AS69" s="0" t="n">
        <v>5</v>
      </c>
      <c r="AT69" s="0" t="n">
        <v>5</v>
      </c>
      <c r="AU69" s="0" t="n">
        <v>6</v>
      </c>
      <c r="AV69" s="0" t="n">
        <v>6</v>
      </c>
      <c r="AW69" s="0" t="n">
        <v>6</v>
      </c>
      <c r="AX69" s="0" t="n">
        <v>6</v>
      </c>
      <c r="AY69" s="0" t="n">
        <v>6</v>
      </c>
      <c r="AZ69" s="0" t="n">
        <v>6</v>
      </c>
      <c r="BA69" s="0" t="n">
        <v>6</v>
      </c>
      <c r="BB69" s="0" t="n">
        <v>6</v>
      </c>
      <c r="BC69" s="0" t="n">
        <v>6</v>
      </c>
      <c r="BD69" s="0" t="n">
        <v>7</v>
      </c>
      <c r="BE69" s="0" t="n">
        <v>7</v>
      </c>
      <c r="BF69" s="0" t="n">
        <v>7</v>
      </c>
      <c r="BG69" s="0" t="n">
        <v>7</v>
      </c>
      <c r="BH69" s="0" t="n">
        <v>7</v>
      </c>
      <c r="BI69" s="0" t="n">
        <v>7</v>
      </c>
      <c r="BJ69" s="0" t="n">
        <v>7</v>
      </c>
      <c r="BK69" s="0" t="n">
        <v>7</v>
      </c>
      <c r="BL69" s="0" t="n">
        <v>7</v>
      </c>
      <c r="BM69" s="0" t="n">
        <v>8</v>
      </c>
      <c r="BN69" s="0" t="n">
        <v>8</v>
      </c>
      <c r="BO69" s="0" t="n">
        <v>8</v>
      </c>
      <c r="BP69" s="0" t="n">
        <v>8</v>
      </c>
      <c r="BQ69" s="0" t="n">
        <v>8</v>
      </c>
      <c r="BR69" s="0" t="n">
        <v>8</v>
      </c>
      <c r="BS69" s="0" t="n">
        <v>8</v>
      </c>
      <c r="BT69" s="0" t="n">
        <v>8</v>
      </c>
      <c r="BU69" s="0" t="n">
        <v>8</v>
      </c>
      <c r="BV69" s="0" t="n">
        <v>9</v>
      </c>
      <c r="BW69" s="0" t="n">
        <v>9</v>
      </c>
      <c r="BX69" s="0" t="n">
        <v>9</v>
      </c>
      <c r="BY69" s="0" t="n">
        <v>9</v>
      </c>
      <c r="BZ69" s="0" t="n">
        <v>9</v>
      </c>
      <c r="CA69" s="0" t="n">
        <v>9</v>
      </c>
      <c r="CB69" s="0" t="n">
        <v>9</v>
      </c>
      <c r="CC69" s="0" t="n">
        <v>9</v>
      </c>
      <c r="CD69" s="0" t="n">
        <v>9</v>
      </c>
      <c r="CE69" s="0" t="n">
        <v>10</v>
      </c>
      <c r="CF69" s="0" t="n">
        <v>10</v>
      </c>
      <c r="CG69" s="0" t="n">
        <v>10</v>
      </c>
      <c r="CH69" s="0" t="n">
        <v>10</v>
      </c>
      <c r="CI69" s="0" t="n">
        <v>10</v>
      </c>
      <c r="CJ69" s="0" t="n">
        <v>10</v>
      </c>
      <c r="CK69" s="0" t="n">
        <v>10</v>
      </c>
      <c r="CL69" s="0" t="n">
        <v>10</v>
      </c>
      <c r="CM69" s="0" t="n">
        <v>10</v>
      </c>
      <c r="CN69" s="0" t="n">
        <v>11</v>
      </c>
      <c r="CO69" s="0" t="n">
        <v>11</v>
      </c>
      <c r="CP69" s="0" t="n">
        <v>11</v>
      </c>
      <c r="CQ69" s="0" t="n">
        <v>11</v>
      </c>
      <c r="CR69" s="0" t="n">
        <v>11</v>
      </c>
      <c r="CS69" s="0" t="n">
        <v>11</v>
      </c>
      <c r="CT69" s="0" t="n">
        <v>11</v>
      </c>
      <c r="CU69" s="0" t="n">
        <v>11</v>
      </c>
      <c r="CV69" s="0" t="n">
        <v>11</v>
      </c>
      <c r="CW69" s="0" t="n">
        <v>12</v>
      </c>
      <c r="CX69" s="0" t="n">
        <v>12</v>
      </c>
      <c r="CY69" s="0" t="n">
        <v>12</v>
      </c>
      <c r="CZ69" s="0" t="n">
        <v>12</v>
      </c>
      <c r="DA69" s="0" t="n">
        <v>12</v>
      </c>
      <c r="DB69" s="0" t="n">
        <v>12</v>
      </c>
      <c r="DC69" s="0" t="n">
        <v>12</v>
      </c>
      <c r="DD69" s="0" t="n">
        <v>12</v>
      </c>
      <c r="DE69" s="0" t="n">
        <v>12</v>
      </c>
      <c r="DF69" s="0" t="n">
        <v>13</v>
      </c>
      <c r="DG69" s="0" t="n">
        <v>13</v>
      </c>
      <c r="DH69" s="0" t="n">
        <v>13</v>
      </c>
      <c r="DI69" s="0" t="n">
        <v>13</v>
      </c>
      <c r="DJ69" s="0" t="n">
        <v>13</v>
      </c>
      <c r="DK69" s="0" t="n">
        <v>13</v>
      </c>
      <c r="DL69" s="0" t="n">
        <v>13</v>
      </c>
      <c r="DM69" s="0" t="n">
        <v>13</v>
      </c>
      <c r="DN69" s="0" t="n">
        <v>13</v>
      </c>
      <c r="DO69" s="0" t="n">
        <v>14</v>
      </c>
      <c r="DP69" s="0" t="n">
        <v>14</v>
      </c>
      <c r="DQ69" s="0" t="n">
        <v>14</v>
      </c>
      <c r="DR69" s="0" t="n">
        <v>14</v>
      </c>
      <c r="DS69" s="0" t="n">
        <v>14</v>
      </c>
      <c r="DT69" s="0" t="n">
        <v>14</v>
      </c>
      <c r="DU69" s="0" t="n">
        <v>14</v>
      </c>
      <c r="DV69" s="0" t="n">
        <v>14</v>
      </c>
      <c r="DW69" s="0" t="n">
        <v>14</v>
      </c>
      <c r="DX69" s="0" t="n">
        <v>15</v>
      </c>
      <c r="DY69" s="0" t="n">
        <v>15</v>
      </c>
      <c r="DZ69" s="0" t="n">
        <v>15</v>
      </c>
      <c r="EA69" s="0" t="n">
        <v>15</v>
      </c>
      <c r="EB69" s="0" t="n">
        <v>15</v>
      </c>
      <c r="EC69" s="0" t="n">
        <v>15</v>
      </c>
      <c r="ED69" s="0" t="n">
        <v>15</v>
      </c>
      <c r="EE69" s="0" t="n">
        <v>15</v>
      </c>
      <c r="EF69" s="0" t="n">
        <v>15</v>
      </c>
      <c r="EG69" s="0" t="n">
        <v>16</v>
      </c>
      <c r="EH69" s="0" t="n">
        <v>16</v>
      </c>
      <c r="EI69" s="0" t="n">
        <v>16</v>
      </c>
      <c r="EJ69" s="0" t="n">
        <v>16</v>
      </c>
      <c r="EK69" s="0" t="n">
        <v>16</v>
      </c>
      <c r="EL69" s="0" t="n">
        <v>16</v>
      </c>
      <c r="EM69" s="0" t="n">
        <v>16</v>
      </c>
      <c r="EN69" s="0" t="n">
        <v>16</v>
      </c>
      <c r="EO69" s="0" t="n">
        <v>16</v>
      </c>
      <c r="EP69" s="0" t="n">
        <v>17</v>
      </c>
      <c r="EQ69" s="0" t="n">
        <v>17</v>
      </c>
      <c r="ER69" s="0" t="n">
        <v>17</v>
      </c>
      <c r="ES69" s="0" t="n">
        <v>17</v>
      </c>
      <c r="ET69" s="0" t="n">
        <v>17</v>
      </c>
      <c r="EU69" s="0" t="n">
        <v>17</v>
      </c>
      <c r="EV69" s="0" t="n">
        <v>17</v>
      </c>
      <c r="EW69" s="0" t="n">
        <v>17</v>
      </c>
      <c r="EX69" s="0" t="n">
        <v>17</v>
      </c>
      <c r="EY69" s="0" t="n">
        <v>18</v>
      </c>
      <c r="EZ69" s="0" t="n">
        <v>18</v>
      </c>
      <c r="FA69" s="0" t="n">
        <v>18</v>
      </c>
      <c r="FB69" s="0" t="n">
        <v>18</v>
      </c>
      <c r="FC69" s="0" t="n">
        <v>18</v>
      </c>
      <c r="FD69" s="0" t="n">
        <v>18</v>
      </c>
      <c r="FE69" s="0" t="n">
        <v>18</v>
      </c>
      <c r="FF69" s="0" t="n">
        <v>18</v>
      </c>
      <c r="FG69" s="0" t="n">
        <v>18</v>
      </c>
      <c r="FH69" s="0" t="n">
        <v>19</v>
      </c>
      <c r="FI69" s="0" t="n">
        <v>19</v>
      </c>
      <c r="FJ69" s="0" t="n">
        <v>19</v>
      </c>
      <c r="FK69" s="0" t="n">
        <v>19</v>
      </c>
      <c r="FL69" s="0" t="n">
        <v>19</v>
      </c>
      <c r="FM69" s="0" t="n">
        <v>19</v>
      </c>
      <c r="FN69" s="0" t="n">
        <v>19</v>
      </c>
      <c r="FO69" s="0" t="n">
        <v>19</v>
      </c>
      <c r="FP69" s="0" t="n">
        <v>19</v>
      </c>
      <c r="FQ69" s="0" t="n">
        <v>20</v>
      </c>
      <c r="FR69" s="0" t="n">
        <v>20</v>
      </c>
      <c r="FS69" s="0" t="n">
        <v>20</v>
      </c>
      <c r="FT69" s="0" t="n">
        <v>20</v>
      </c>
      <c r="FU69" s="0" t="n">
        <v>20</v>
      </c>
      <c r="FV69" s="0" t="n">
        <v>20</v>
      </c>
      <c r="FW69" s="0" t="n">
        <v>20</v>
      </c>
      <c r="FX69" s="0" t="n">
        <v>20</v>
      </c>
      <c r="FY69" s="0" t="n">
        <v>20</v>
      </c>
      <c r="FZ69" s="0" t="n">
        <v>21</v>
      </c>
      <c r="GA69" s="0" t="n">
        <v>21</v>
      </c>
      <c r="GB69" s="0" t="n">
        <v>21</v>
      </c>
      <c r="GC69" s="0" t="n">
        <v>21</v>
      </c>
      <c r="GD69" s="0" t="n">
        <v>21</v>
      </c>
      <c r="GE69" s="0" t="n">
        <v>21</v>
      </c>
      <c r="GF69" s="0" t="n">
        <v>21</v>
      </c>
      <c r="GG69" s="0" t="n">
        <v>21</v>
      </c>
      <c r="GH69" s="0" t="n">
        <v>21</v>
      </c>
      <c r="GI69" s="0" t="n">
        <v>22</v>
      </c>
      <c r="GJ69" s="0" t="n">
        <v>22</v>
      </c>
      <c r="GK69" s="0" t="n">
        <v>22</v>
      </c>
      <c r="GL69" s="0" t="n">
        <v>22</v>
      </c>
      <c r="GM69" s="0" t="n">
        <v>22</v>
      </c>
      <c r="GN69" s="0" t="n">
        <v>22</v>
      </c>
      <c r="GO69" s="0" t="n">
        <v>22</v>
      </c>
      <c r="GP69" s="0" t="n">
        <v>22</v>
      </c>
      <c r="GQ69" s="0" t="n">
        <v>22</v>
      </c>
      <c r="GR69" s="0" t="n">
        <v>23</v>
      </c>
      <c r="GS69" s="0" t="n">
        <v>23</v>
      </c>
      <c r="GT69" s="0" t="n">
        <v>23</v>
      </c>
      <c r="GU69" s="0" t="n">
        <v>23</v>
      </c>
      <c r="GV69" s="0" t="n">
        <v>23</v>
      </c>
      <c r="GW69" s="0" t="n">
        <v>23</v>
      </c>
      <c r="GX69" s="0" t="n">
        <v>23</v>
      </c>
      <c r="GY69" s="0" t="n">
        <v>23</v>
      </c>
      <c r="GZ69" s="0" t="n">
        <v>23</v>
      </c>
      <c r="HA69" s="0" t="n">
        <v>24</v>
      </c>
      <c r="HB69" s="0" t="n">
        <v>24</v>
      </c>
      <c r="HC69" s="0" t="n">
        <v>24</v>
      </c>
      <c r="HD69" s="0" t="n">
        <v>24</v>
      </c>
      <c r="HE69" s="0" t="n">
        <v>24</v>
      </c>
      <c r="HF69" s="0" t="n">
        <v>24</v>
      </c>
      <c r="HG69" s="0" t="n">
        <v>24</v>
      </c>
      <c r="HH69" s="0" t="n">
        <v>24</v>
      </c>
      <c r="HI69" s="0" t="n">
        <v>24</v>
      </c>
      <c r="HJ69" s="0" t="n">
        <v>25</v>
      </c>
      <c r="HK69" s="0" t="n">
        <v>25</v>
      </c>
      <c r="HL69" s="0" t="n">
        <v>25</v>
      </c>
      <c r="HM69" s="0" t="n">
        <v>25</v>
      </c>
      <c r="HN69" s="0" t="n">
        <v>25</v>
      </c>
      <c r="HO69" s="0" t="n">
        <v>25</v>
      </c>
      <c r="HP69" s="0" t="n">
        <v>25</v>
      </c>
      <c r="HQ69" s="0" t="n">
        <v>25</v>
      </c>
      <c r="HR69" s="0" t="n">
        <v>25</v>
      </c>
      <c r="HS69" s="0" t="n">
        <v>26</v>
      </c>
      <c r="HT69" s="0" t="n">
        <v>26</v>
      </c>
      <c r="HU69" s="0" t="n">
        <v>26</v>
      </c>
      <c r="HV69" s="0" t="n">
        <v>26</v>
      </c>
      <c r="HW69" s="0" t="n">
        <v>26</v>
      </c>
      <c r="HX69" s="0" t="n">
        <v>26</v>
      </c>
      <c r="HY69" s="0" t="n">
        <v>26</v>
      </c>
      <c r="HZ69" s="0" t="n">
        <v>26</v>
      </c>
      <c r="IA69" s="0" t="n">
        <v>26</v>
      </c>
      <c r="IB69" s="0" t="n">
        <v>27</v>
      </c>
      <c r="IC69" s="0" t="n">
        <v>27</v>
      </c>
      <c r="ID69" s="0" t="n">
        <v>27</v>
      </c>
      <c r="IE69" s="0" t="n">
        <v>27</v>
      </c>
      <c r="IF69" s="0" t="n">
        <v>27</v>
      </c>
      <c r="IG69" s="0" t="n">
        <v>27</v>
      </c>
      <c r="IH69" s="0" t="n">
        <v>27</v>
      </c>
      <c r="II69" s="0" t="n">
        <v>27</v>
      </c>
      <c r="IJ69" s="0" t="n">
        <v>27</v>
      </c>
      <c r="IK69" s="0" t="n">
        <v>28</v>
      </c>
      <c r="IL69" s="0" t="n">
        <v>28</v>
      </c>
      <c r="IM69" s="0" t="n">
        <v>28</v>
      </c>
      <c r="IN69" s="0" t="n">
        <v>28</v>
      </c>
      <c r="IO69" s="0" t="n">
        <v>28</v>
      </c>
      <c r="IP69" s="0" t="n">
        <v>28</v>
      </c>
      <c r="IQ69" s="0" t="n">
        <v>28</v>
      </c>
      <c r="IR69" s="0" t="n">
        <v>28</v>
      </c>
      <c r="IS69" s="0" t="n">
        <v>28</v>
      </c>
      <c r="IT69" s="0" t="n">
        <v>29</v>
      </c>
      <c r="IU69" s="0" t="n">
        <v>29</v>
      </c>
      <c r="IV69" s="0" t="n">
        <v>29</v>
      </c>
      <c r="IW69" s="0" t="n">
        <v>29</v>
      </c>
      <c r="IX69" s="0" t="n">
        <v>29</v>
      </c>
      <c r="IY69" s="0" t="n">
        <v>29</v>
      </c>
      <c r="IZ69" s="0" t="n">
        <v>29</v>
      </c>
      <c r="JA69" s="0" t="n">
        <v>29</v>
      </c>
      <c r="JB69" s="0" t="n">
        <v>29</v>
      </c>
    </row>
    <row r="70" customFormat="false" ht="12.75" hidden="false" customHeight="false" outlineLevel="0" collapsed="false">
      <c r="B70" s="0" t="s">
        <v>591</v>
      </c>
      <c r="C70" s="0" t="s">
        <v>365</v>
      </c>
      <c r="D70" s="0" t="s">
        <v>592</v>
      </c>
      <c r="E70" s="0" t="s">
        <v>593</v>
      </c>
      <c r="F70" s="0" t="s">
        <v>594</v>
      </c>
      <c r="G70" s="0" t="s">
        <v>365</v>
      </c>
      <c r="H70" s="0" t="s">
        <v>592</v>
      </c>
      <c r="I70" s="0" t="s">
        <v>593</v>
      </c>
      <c r="J70" s="0" t="s">
        <v>594</v>
      </c>
      <c r="K70" s="0" t="s">
        <v>591</v>
      </c>
      <c r="L70" s="0" t="s">
        <v>365</v>
      </c>
      <c r="M70" s="0" t="s">
        <v>592</v>
      </c>
      <c r="N70" s="0" t="s">
        <v>593</v>
      </c>
      <c r="O70" s="0" t="s">
        <v>594</v>
      </c>
      <c r="P70" s="0" t="s">
        <v>365</v>
      </c>
      <c r="Q70" s="0" t="s">
        <v>592</v>
      </c>
      <c r="R70" s="0" t="s">
        <v>593</v>
      </c>
      <c r="S70" s="0" t="s">
        <v>594</v>
      </c>
      <c r="T70" s="0" t="s">
        <v>591</v>
      </c>
      <c r="U70" s="0" t="s">
        <v>365</v>
      </c>
      <c r="V70" s="0" t="s">
        <v>592</v>
      </c>
      <c r="W70" s="0" t="s">
        <v>593</v>
      </c>
      <c r="X70" s="0" t="s">
        <v>594</v>
      </c>
      <c r="Y70" s="0" t="s">
        <v>365</v>
      </c>
      <c r="Z70" s="0" t="s">
        <v>592</v>
      </c>
      <c r="AA70" s="0" t="s">
        <v>593</v>
      </c>
      <c r="AB70" s="0" t="s">
        <v>594</v>
      </c>
      <c r="AC70" s="0" t="s">
        <v>591</v>
      </c>
      <c r="AD70" s="0" t="s">
        <v>365</v>
      </c>
      <c r="AE70" s="0" t="s">
        <v>592</v>
      </c>
      <c r="AF70" s="0" t="s">
        <v>593</v>
      </c>
      <c r="AG70" s="0" t="s">
        <v>594</v>
      </c>
      <c r="AH70" s="0" t="s">
        <v>365</v>
      </c>
      <c r="AI70" s="0" t="s">
        <v>592</v>
      </c>
      <c r="AJ70" s="0" t="s">
        <v>593</v>
      </c>
      <c r="AK70" s="0" t="s">
        <v>594</v>
      </c>
      <c r="AL70" s="0" t="s">
        <v>591</v>
      </c>
      <c r="AM70" s="0" t="s">
        <v>365</v>
      </c>
      <c r="AN70" s="0" t="s">
        <v>592</v>
      </c>
      <c r="AO70" s="0" t="s">
        <v>593</v>
      </c>
      <c r="AP70" s="0" t="s">
        <v>594</v>
      </c>
      <c r="AQ70" s="0" t="s">
        <v>365</v>
      </c>
      <c r="AR70" s="0" t="s">
        <v>592</v>
      </c>
      <c r="AS70" s="0" t="s">
        <v>593</v>
      </c>
      <c r="AT70" s="0" t="s">
        <v>594</v>
      </c>
      <c r="AU70" s="0" t="s">
        <v>591</v>
      </c>
      <c r="AV70" s="0" t="s">
        <v>365</v>
      </c>
      <c r="AW70" s="0" t="s">
        <v>592</v>
      </c>
      <c r="AX70" s="0" t="s">
        <v>593</v>
      </c>
      <c r="AY70" s="0" t="s">
        <v>594</v>
      </c>
      <c r="AZ70" s="0" t="s">
        <v>365</v>
      </c>
      <c r="BA70" s="0" t="s">
        <v>592</v>
      </c>
      <c r="BB70" s="0" t="s">
        <v>593</v>
      </c>
      <c r="BC70" s="0" t="s">
        <v>594</v>
      </c>
      <c r="BD70" s="0" t="s">
        <v>591</v>
      </c>
      <c r="BE70" s="0" t="s">
        <v>365</v>
      </c>
      <c r="BF70" s="0" t="s">
        <v>592</v>
      </c>
      <c r="BG70" s="0" t="s">
        <v>593</v>
      </c>
      <c r="BH70" s="0" t="s">
        <v>594</v>
      </c>
      <c r="BI70" s="0" t="s">
        <v>365</v>
      </c>
      <c r="BJ70" s="0" t="s">
        <v>592</v>
      </c>
      <c r="BK70" s="0" t="s">
        <v>593</v>
      </c>
      <c r="BL70" s="0" t="s">
        <v>594</v>
      </c>
      <c r="BM70" s="0" t="s">
        <v>591</v>
      </c>
      <c r="BN70" s="0" t="s">
        <v>365</v>
      </c>
      <c r="BO70" s="0" t="s">
        <v>592</v>
      </c>
      <c r="BP70" s="0" t="s">
        <v>593</v>
      </c>
      <c r="BQ70" s="0" t="s">
        <v>594</v>
      </c>
      <c r="BR70" s="0" t="s">
        <v>365</v>
      </c>
      <c r="BS70" s="0" t="s">
        <v>592</v>
      </c>
      <c r="BT70" s="0" t="s">
        <v>593</v>
      </c>
      <c r="BU70" s="0" t="s">
        <v>594</v>
      </c>
      <c r="BV70" s="0" t="s">
        <v>591</v>
      </c>
      <c r="BW70" s="0" t="s">
        <v>365</v>
      </c>
      <c r="BX70" s="0" t="s">
        <v>592</v>
      </c>
      <c r="BY70" s="0" t="s">
        <v>593</v>
      </c>
      <c r="BZ70" s="0" t="s">
        <v>594</v>
      </c>
      <c r="CA70" s="0" t="s">
        <v>365</v>
      </c>
      <c r="CB70" s="0" t="s">
        <v>592</v>
      </c>
      <c r="CC70" s="0" t="s">
        <v>593</v>
      </c>
      <c r="CD70" s="0" t="s">
        <v>594</v>
      </c>
      <c r="CE70" s="0" t="s">
        <v>591</v>
      </c>
      <c r="CF70" s="0" t="s">
        <v>365</v>
      </c>
      <c r="CG70" s="0" t="s">
        <v>592</v>
      </c>
      <c r="CH70" s="0" t="s">
        <v>593</v>
      </c>
      <c r="CI70" s="0" t="s">
        <v>594</v>
      </c>
      <c r="CJ70" s="0" t="s">
        <v>365</v>
      </c>
      <c r="CK70" s="0" t="s">
        <v>592</v>
      </c>
      <c r="CL70" s="0" t="s">
        <v>593</v>
      </c>
      <c r="CM70" s="0" t="s">
        <v>594</v>
      </c>
      <c r="CN70" s="0" t="s">
        <v>591</v>
      </c>
      <c r="CO70" s="0" t="s">
        <v>365</v>
      </c>
      <c r="CP70" s="0" t="s">
        <v>592</v>
      </c>
      <c r="CQ70" s="0" t="s">
        <v>593</v>
      </c>
      <c r="CR70" s="0" t="s">
        <v>594</v>
      </c>
      <c r="CS70" s="0" t="s">
        <v>365</v>
      </c>
      <c r="CT70" s="0" t="s">
        <v>592</v>
      </c>
      <c r="CU70" s="0" t="s">
        <v>593</v>
      </c>
      <c r="CV70" s="0" t="s">
        <v>594</v>
      </c>
      <c r="CW70" s="0" t="s">
        <v>591</v>
      </c>
      <c r="CX70" s="0" t="s">
        <v>365</v>
      </c>
      <c r="CY70" s="0" t="s">
        <v>592</v>
      </c>
      <c r="CZ70" s="0" t="s">
        <v>593</v>
      </c>
      <c r="DA70" s="0" t="s">
        <v>594</v>
      </c>
      <c r="DB70" s="0" t="s">
        <v>365</v>
      </c>
      <c r="DC70" s="0" t="s">
        <v>592</v>
      </c>
      <c r="DD70" s="0" t="s">
        <v>593</v>
      </c>
      <c r="DE70" s="0" t="s">
        <v>594</v>
      </c>
      <c r="DF70" s="0" t="s">
        <v>591</v>
      </c>
      <c r="DG70" s="0" t="s">
        <v>365</v>
      </c>
      <c r="DH70" s="0" t="s">
        <v>592</v>
      </c>
      <c r="DI70" s="0" t="s">
        <v>593</v>
      </c>
      <c r="DJ70" s="0" t="s">
        <v>594</v>
      </c>
      <c r="DK70" s="0" t="s">
        <v>365</v>
      </c>
      <c r="DL70" s="0" t="s">
        <v>592</v>
      </c>
      <c r="DM70" s="0" t="s">
        <v>593</v>
      </c>
      <c r="DN70" s="0" t="s">
        <v>594</v>
      </c>
      <c r="DO70" s="0" t="s">
        <v>591</v>
      </c>
      <c r="DP70" s="0" t="s">
        <v>365</v>
      </c>
      <c r="DQ70" s="0" t="s">
        <v>592</v>
      </c>
      <c r="DR70" s="0" t="s">
        <v>593</v>
      </c>
      <c r="DS70" s="0" t="s">
        <v>594</v>
      </c>
      <c r="DT70" s="0" t="s">
        <v>365</v>
      </c>
      <c r="DU70" s="0" t="s">
        <v>592</v>
      </c>
      <c r="DV70" s="0" t="s">
        <v>593</v>
      </c>
      <c r="DW70" s="0" t="s">
        <v>594</v>
      </c>
      <c r="DX70" s="0" t="s">
        <v>591</v>
      </c>
      <c r="DY70" s="0" t="s">
        <v>365</v>
      </c>
      <c r="DZ70" s="0" t="s">
        <v>592</v>
      </c>
      <c r="EA70" s="0" t="s">
        <v>593</v>
      </c>
      <c r="EB70" s="0" t="s">
        <v>594</v>
      </c>
      <c r="EC70" s="0" t="s">
        <v>365</v>
      </c>
      <c r="ED70" s="0" t="s">
        <v>592</v>
      </c>
      <c r="EE70" s="0" t="s">
        <v>593</v>
      </c>
      <c r="EF70" s="0" t="s">
        <v>594</v>
      </c>
      <c r="EG70" s="0" t="s">
        <v>591</v>
      </c>
      <c r="EH70" s="0" t="s">
        <v>365</v>
      </c>
      <c r="EI70" s="0" t="s">
        <v>592</v>
      </c>
      <c r="EJ70" s="0" t="s">
        <v>593</v>
      </c>
      <c r="EK70" s="0" t="s">
        <v>594</v>
      </c>
      <c r="EL70" s="0" t="s">
        <v>365</v>
      </c>
      <c r="EM70" s="0" t="s">
        <v>592</v>
      </c>
      <c r="EN70" s="0" t="s">
        <v>593</v>
      </c>
      <c r="EO70" s="0" t="s">
        <v>594</v>
      </c>
      <c r="EP70" s="0" t="s">
        <v>591</v>
      </c>
      <c r="EQ70" s="0" t="s">
        <v>365</v>
      </c>
      <c r="ER70" s="0" t="s">
        <v>592</v>
      </c>
      <c r="ES70" s="0" t="s">
        <v>593</v>
      </c>
      <c r="ET70" s="0" t="s">
        <v>594</v>
      </c>
      <c r="EU70" s="0" t="s">
        <v>365</v>
      </c>
      <c r="EV70" s="0" t="s">
        <v>592</v>
      </c>
      <c r="EW70" s="0" t="s">
        <v>593</v>
      </c>
      <c r="EX70" s="0" t="s">
        <v>594</v>
      </c>
      <c r="EY70" s="0" t="s">
        <v>591</v>
      </c>
      <c r="EZ70" s="0" t="s">
        <v>365</v>
      </c>
      <c r="FA70" s="0" t="s">
        <v>592</v>
      </c>
      <c r="FB70" s="0" t="s">
        <v>593</v>
      </c>
      <c r="FC70" s="0" t="s">
        <v>594</v>
      </c>
      <c r="FD70" s="0" t="s">
        <v>365</v>
      </c>
      <c r="FE70" s="0" t="s">
        <v>592</v>
      </c>
      <c r="FF70" s="0" t="s">
        <v>593</v>
      </c>
      <c r="FG70" s="0" t="s">
        <v>594</v>
      </c>
      <c r="FH70" s="0" t="s">
        <v>591</v>
      </c>
      <c r="FI70" s="0" t="s">
        <v>365</v>
      </c>
      <c r="FJ70" s="0" t="s">
        <v>592</v>
      </c>
      <c r="FK70" s="0" t="s">
        <v>593</v>
      </c>
      <c r="FL70" s="0" t="s">
        <v>594</v>
      </c>
      <c r="FM70" s="0" t="s">
        <v>365</v>
      </c>
      <c r="FN70" s="0" t="s">
        <v>592</v>
      </c>
      <c r="FO70" s="0" t="s">
        <v>593</v>
      </c>
      <c r="FP70" s="0" t="s">
        <v>594</v>
      </c>
      <c r="FQ70" s="0" t="s">
        <v>591</v>
      </c>
      <c r="FR70" s="0" t="s">
        <v>365</v>
      </c>
      <c r="FS70" s="0" t="s">
        <v>592</v>
      </c>
      <c r="FT70" s="0" t="s">
        <v>593</v>
      </c>
      <c r="FU70" s="0" t="s">
        <v>594</v>
      </c>
      <c r="FV70" s="0" t="s">
        <v>365</v>
      </c>
      <c r="FW70" s="0" t="s">
        <v>592</v>
      </c>
      <c r="FX70" s="0" t="s">
        <v>593</v>
      </c>
      <c r="FY70" s="0" t="s">
        <v>594</v>
      </c>
      <c r="FZ70" s="0" t="s">
        <v>591</v>
      </c>
      <c r="GA70" s="0" t="s">
        <v>365</v>
      </c>
      <c r="GB70" s="0" t="s">
        <v>592</v>
      </c>
      <c r="GC70" s="0" t="s">
        <v>593</v>
      </c>
      <c r="GD70" s="0" t="s">
        <v>594</v>
      </c>
      <c r="GE70" s="0" t="s">
        <v>365</v>
      </c>
      <c r="GF70" s="0" t="s">
        <v>592</v>
      </c>
      <c r="GG70" s="0" t="s">
        <v>593</v>
      </c>
      <c r="GH70" s="0" t="s">
        <v>594</v>
      </c>
      <c r="GI70" s="0" t="s">
        <v>591</v>
      </c>
      <c r="GJ70" s="0" t="s">
        <v>365</v>
      </c>
      <c r="GK70" s="0" t="s">
        <v>592</v>
      </c>
      <c r="GL70" s="0" t="s">
        <v>593</v>
      </c>
      <c r="GM70" s="0" t="s">
        <v>594</v>
      </c>
      <c r="GN70" s="0" t="s">
        <v>365</v>
      </c>
      <c r="GO70" s="0" t="s">
        <v>592</v>
      </c>
      <c r="GP70" s="0" t="s">
        <v>593</v>
      </c>
      <c r="GQ70" s="0" t="s">
        <v>594</v>
      </c>
      <c r="GR70" s="0" t="s">
        <v>591</v>
      </c>
      <c r="GS70" s="0" t="s">
        <v>365</v>
      </c>
      <c r="GT70" s="0" t="s">
        <v>592</v>
      </c>
      <c r="GU70" s="0" t="s">
        <v>593</v>
      </c>
      <c r="GV70" s="0" t="s">
        <v>594</v>
      </c>
      <c r="GW70" s="0" t="s">
        <v>365</v>
      </c>
      <c r="GX70" s="0" t="s">
        <v>592</v>
      </c>
      <c r="GY70" s="0" t="s">
        <v>593</v>
      </c>
      <c r="GZ70" s="0" t="s">
        <v>594</v>
      </c>
      <c r="HA70" s="0" t="s">
        <v>591</v>
      </c>
      <c r="HB70" s="0" t="s">
        <v>365</v>
      </c>
      <c r="HC70" s="0" t="s">
        <v>592</v>
      </c>
      <c r="HD70" s="0" t="s">
        <v>593</v>
      </c>
      <c r="HE70" s="0" t="s">
        <v>594</v>
      </c>
      <c r="HF70" s="0" t="s">
        <v>365</v>
      </c>
      <c r="HG70" s="0" t="s">
        <v>592</v>
      </c>
      <c r="HH70" s="0" t="s">
        <v>593</v>
      </c>
      <c r="HI70" s="0" t="s">
        <v>594</v>
      </c>
      <c r="HJ70" s="0" t="s">
        <v>591</v>
      </c>
      <c r="HK70" s="0" t="s">
        <v>365</v>
      </c>
      <c r="HL70" s="0" t="s">
        <v>592</v>
      </c>
      <c r="HM70" s="0" t="s">
        <v>593</v>
      </c>
      <c r="HN70" s="0" t="s">
        <v>594</v>
      </c>
      <c r="HO70" s="0" t="s">
        <v>365</v>
      </c>
      <c r="HP70" s="0" t="s">
        <v>592</v>
      </c>
      <c r="HQ70" s="0" t="s">
        <v>593</v>
      </c>
      <c r="HR70" s="0" t="s">
        <v>594</v>
      </c>
      <c r="HS70" s="0" t="s">
        <v>591</v>
      </c>
      <c r="HT70" s="0" t="s">
        <v>365</v>
      </c>
      <c r="HU70" s="0" t="s">
        <v>592</v>
      </c>
      <c r="HV70" s="0" t="s">
        <v>593</v>
      </c>
      <c r="HW70" s="0" t="s">
        <v>594</v>
      </c>
      <c r="HX70" s="0" t="s">
        <v>365</v>
      </c>
      <c r="HY70" s="0" t="s">
        <v>592</v>
      </c>
      <c r="HZ70" s="0" t="s">
        <v>593</v>
      </c>
      <c r="IA70" s="0" t="s">
        <v>594</v>
      </c>
      <c r="IB70" s="0" t="s">
        <v>591</v>
      </c>
      <c r="IC70" s="0" t="s">
        <v>365</v>
      </c>
      <c r="ID70" s="0" t="s">
        <v>592</v>
      </c>
      <c r="IE70" s="0" t="s">
        <v>593</v>
      </c>
      <c r="IF70" s="0" t="s">
        <v>594</v>
      </c>
      <c r="IG70" s="0" t="s">
        <v>365</v>
      </c>
      <c r="IH70" s="0" t="s">
        <v>592</v>
      </c>
      <c r="II70" s="0" t="s">
        <v>593</v>
      </c>
      <c r="IJ70" s="0" t="s">
        <v>594</v>
      </c>
      <c r="IK70" s="0" t="s">
        <v>591</v>
      </c>
      <c r="IL70" s="0" t="s">
        <v>365</v>
      </c>
      <c r="IM70" s="0" t="s">
        <v>592</v>
      </c>
      <c r="IN70" s="0" t="s">
        <v>593</v>
      </c>
      <c r="IO70" s="0" t="s">
        <v>594</v>
      </c>
      <c r="IP70" s="0" t="s">
        <v>365</v>
      </c>
      <c r="IQ70" s="0" t="s">
        <v>592</v>
      </c>
      <c r="IR70" s="0" t="s">
        <v>593</v>
      </c>
      <c r="IS70" s="0" t="s">
        <v>594</v>
      </c>
      <c r="IT70" s="0" t="s">
        <v>591</v>
      </c>
      <c r="IU70" s="0" t="s">
        <v>365</v>
      </c>
      <c r="IV70" s="0" t="s">
        <v>592</v>
      </c>
      <c r="IW70" s="0" t="s">
        <v>593</v>
      </c>
      <c r="IX70" s="0" t="s">
        <v>594</v>
      </c>
      <c r="IY70" s="0" t="s">
        <v>365</v>
      </c>
      <c r="IZ70" s="0" t="s">
        <v>592</v>
      </c>
      <c r="JA70" s="0" t="s">
        <v>593</v>
      </c>
      <c r="JB70" s="0" t="s">
        <v>594</v>
      </c>
    </row>
    <row r="71" customFormat="false" ht="12.75" hidden="false" customHeight="false" outlineLevel="0" collapsed="false">
      <c r="A71" s="87"/>
      <c r="B71" s="0" t="s">
        <v>25</v>
      </c>
      <c r="C71" s="0" t="s">
        <v>25</v>
      </c>
      <c r="D71" s="0" t="s">
        <v>25</v>
      </c>
      <c r="E71" s="0" t="s">
        <v>25</v>
      </c>
      <c r="F71" s="0" t="s">
        <v>25</v>
      </c>
      <c r="G71" s="0" t="s">
        <v>622</v>
      </c>
      <c r="H71" s="0" t="s">
        <v>622</v>
      </c>
      <c r="I71" s="0" t="s">
        <v>622</v>
      </c>
      <c r="J71" s="0" t="s">
        <v>622</v>
      </c>
      <c r="K71" s="0" t="s">
        <v>25</v>
      </c>
      <c r="L71" s="0" t="s">
        <v>25</v>
      </c>
      <c r="M71" s="0" t="s">
        <v>25</v>
      </c>
      <c r="N71" s="0" t="s">
        <v>25</v>
      </c>
      <c r="O71" s="0" t="s">
        <v>25</v>
      </c>
      <c r="P71" s="0" t="s">
        <v>622</v>
      </c>
      <c r="Q71" s="0" t="s">
        <v>622</v>
      </c>
      <c r="R71" s="0" t="s">
        <v>622</v>
      </c>
      <c r="S71" s="0" t="s">
        <v>622</v>
      </c>
      <c r="T71" s="0" t="s">
        <v>25</v>
      </c>
      <c r="U71" s="0" t="s">
        <v>25</v>
      </c>
      <c r="V71" s="0" t="s">
        <v>25</v>
      </c>
      <c r="W71" s="0" t="s">
        <v>25</v>
      </c>
      <c r="X71" s="0" t="s">
        <v>25</v>
      </c>
      <c r="Y71" s="0" t="s">
        <v>622</v>
      </c>
      <c r="Z71" s="0" t="s">
        <v>622</v>
      </c>
      <c r="AA71" s="0" t="s">
        <v>622</v>
      </c>
      <c r="AB71" s="0" t="s">
        <v>622</v>
      </c>
      <c r="AC71" s="0" t="s">
        <v>25</v>
      </c>
      <c r="AD71" s="0" t="s">
        <v>25</v>
      </c>
      <c r="AE71" s="0" t="s">
        <v>25</v>
      </c>
      <c r="AF71" s="0" t="s">
        <v>25</v>
      </c>
      <c r="AG71" s="0" t="s">
        <v>25</v>
      </c>
      <c r="AH71" s="0" t="s">
        <v>622</v>
      </c>
      <c r="AI71" s="0" t="s">
        <v>622</v>
      </c>
      <c r="AJ71" s="0" t="s">
        <v>622</v>
      </c>
      <c r="AK71" s="0" t="s">
        <v>622</v>
      </c>
      <c r="AL71" s="0" t="s">
        <v>25</v>
      </c>
      <c r="AM71" s="0" t="s">
        <v>25</v>
      </c>
      <c r="AN71" s="0" t="s">
        <v>25</v>
      </c>
      <c r="AO71" s="0" t="s">
        <v>25</v>
      </c>
      <c r="AP71" s="0" t="s">
        <v>25</v>
      </c>
      <c r="AQ71" s="0" t="s">
        <v>622</v>
      </c>
      <c r="AR71" s="0" t="s">
        <v>622</v>
      </c>
      <c r="AS71" s="0" t="s">
        <v>622</v>
      </c>
      <c r="AT71" s="0" t="s">
        <v>622</v>
      </c>
      <c r="AU71" s="0" t="s">
        <v>25</v>
      </c>
      <c r="AV71" s="0" t="s">
        <v>25</v>
      </c>
      <c r="AW71" s="0" t="s">
        <v>25</v>
      </c>
      <c r="AX71" s="0" t="s">
        <v>25</v>
      </c>
      <c r="AY71" s="0" t="s">
        <v>25</v>
      </c>
      <c r="AZ71" s="0" t="s">
        <v>622</v>
      </c>
      <c r="BA71" s="0" t="s">
        <v>622</v>
      </c>
      <c r="BB71" s="0" t="s">
        <v>622</v>
      </c>
      <c r="BC71" s="0" t="s">
        <v>622</v>
      </c>
      <c r="BD71" s="0" t="s">
        <v>25</v>
      </c>
      <c r="BE71" s="0" t="s">
        <v>25</v>
      </c>
      <c r="BF71" s="0" t="s">
        <v>25</v>
      </c>
      <c r="BG71" s="0" t="s">
        <v>25</v>
      </c>
      <c r="BH71" s="0" t="s">
        <v>25</v>
      </c>
      <c r="BI71" s="0" t="s">
        <v>622</v>
      </c>
      <c r="BJ71" s="0" t="s">
        <v>622</v>
      </c>
      <c r="BK71" s="0" t="s">
        <v>622</v>
      </c>
      <c r="BL71" s="0" t="s">
        <v>622</v>
      </c>
      <c r="BM71" s="0" t="s">
        <v>25</v>
      </c>
      <c r="BN71" s="0" t="s">
        <v>25</v>
      </c>
      <c r="BO71" s="0" t="s">
        <v>25</v>
      </c>
      <c r="BP71" s="0" t="s">
        <v>25</v>
      </c>
      <c r="BQ71" s="0" t="s">
        <v>25</v>
      </c>
      <c r="BR71" s="0" t="s">
        <v>622</v>
      </c>
      <c r="BS71" s="0" t="s">
        <v>622</v>
      </c>
      <c r="BT71" s="0" t="s">
        <v>622</v>
      </c>
      <c r="BU71" s="0" t="s">
        <v>622</v>
      </c>
      <c r="BV71" s="0" t="s">
        <v>25</v>
      </c>
      <c r="BW71" s="0" t="s">
        <v>25</v>
      </c>
      <c r="BX71" s="0" t="s">
        <v>25</v>
      </c>
      <c r="BY71" s="0" t="s">
        <v>25</v>
      </c>
      <c r="BZ71" s="0" t="s">
        <v>25</v>
      </c>
      <c r="CA71" s="0" t="s">
        <v>622</v>
      </c>
      <c r="CB71" s="0" t="s">
        <v>622</v>
      </c>
      <c r="CC71" s="0" t="s">
        <v>622</v>
      </c>
      <c r="CD71" s="0" t="s">
        <v>622</v>
      </c>
      <c r="CE71" s="0" t="s">
        <v>25</v>
      </c>
      <c r="CF71" s="0" t="s">
        <v>25</v>
      </c>
      <c r="CG71" s="0" t="s">
        <v>25</v>
      </c>
      <c r="CH71" s="0" t="s">
        <v>25</v>
      </c>
      <c r="CI71" s="0" t="s">
        <v>25</v>
      </c>
      <c r="CJ71" s="0" t="s">
        <v>622</v>
      </c>
      <c r="CK71" s="0" t="s">
        <v>622</v>
      </c>
      <c r="CL71" s="0" t="s">
        <v>622</v>
      </c>
      <c r="CM71" s="0" t="s">
        <v>622</v>
      </c>
      <c r="CN71" s="0" t="s">
        <v>25</v>
      </c>
      <c r="CO71" s="0" t="s">
        <v>25</v>
      </c>
      <c r="CP71" s="0" t="s">
        <v>25</v>
      </c>
      <c r="CQ71" s="0" t="s">
        <v>25</v>
      </c>
      <c r="CR71" s="0" t="s">
        <v>25</v>
      </c>
      <c r="CS71" s="0" t="s">
        <v>622</v>
      </c>
      <c r="CT71" s="0" t="s">
        <v>622</v>
      </c>
      <c r="CU71" s="0" t="s">
        <v>622</v>
      </c>
      <c r="CV71" s="0" t="s">
        <v>622</v>
      </c>
      <c r="CW71" s="0" t="s">
        <v>25</v>
      </c>
      <c r="CX71" s="0" t="s">
        <v>25</v>
      </c>
      <c r="CY71" s="0" t="s">
        <v>25</v>
      </c>
      <c r="CZ71" s="0" t="s">
        <v>25</v>
      </c>
      <c r="DA71" s="0" t="s">
        <v>25</v>
      </c>
      <c r="DB71" s="0" t="s">
        <v>622</v>
      </c>
      <c r="DC71" s="0" t="s">
        <v>622</v>
      </c>
      <c r="DD71" s="0" t="s">
        <v>622</v>
      </c>
      <c r="DE71" s="0" t="s">
        <v>622</v>
      </c>
      <c r="DF71" s="0" t="s">
        <v>25</v>
      </c>
      <c r="DG71" s="0" t="s">
        <v>25</v>
      </c>
      <c r="DH71" s="0" t="s">
        <v>25</v>
      </c>
      <c r="DI71" s="0" t="s">
        <v>25</v>
      </c>
      <c r="DJ71" s="0" t="s">
        <v>25</v>
      </c>
      <c r="DK71" s="0" t="s">
        <v>622</v>
      </c>
      <c r="DL71" s="0" t="s">
        <v>622</v>
      </c>
      <c r="DM71" s="0" t="s">
        <v>622</v>
      </c>
      <c r="DN71" s="0" t="s">
        <v>622</v>
      </c>
      <c r="DO71" s="0" t="s">
        <v>25</v>
      </c>
      <c r="DP71" s="0" t="s">
        <v>25</v>
      </c>
      <c r="DQ71" s="0" t="s">
        <v>25</v>
      </c>
      <c r="DR71" s="0" t="s">
        <v>25</v>
      </c>
      <c r="DS71" s="0" t="s">
        <v>25</v>
      </c>
      <c r="DT71" s="0" t="s">
        <v>622</v>
      </c>
      <c r="DU71" s="0" t="s">
        <v>622</v>
      </c>
      <c r="DV71" s="0" t="s">
        <v>622</v>
      </c>
      <c r="DW71" s="0" t="s">
        <v>622</v>
      </c>
      <c r="DX71" s="0" t="s">
        <v>25</v>
      </c>
      <c r="DY71" s="0" t="s">
        <v>25</v>
      </c>
      <c r="DZ71" s="0" t="s">
        <v>25</v>
      </c>
      <c r="EA71" s="0" t="s">
        <v>25</v>
      </c>
      <c r="EB71" s="0" t="s">
        <v>25</v>
      </c>
      <c r="EC71" s="0" t="s">
        <v>622</v>
      </c>
      <c r="ED71" s="0" t="s">
        <v>622</v>
      </c>
      <c r="EE71" s="0" t="s">
        <v>622</v>
      </c>
      <c r="EF71" s="0" t="s">
        <v>622</v>
      </c>
      <c r="EG71" s="0" t="s">
        <v>25</v>
      </c>
      <c r="EH71" s="0" t="s">
        <v>25</v>
      </c>
      <c r="EI71" s="0" t="s">
        <v>25</v>
      </c>
      <c r="EJ71" s="0" t="s">
        <v>25</v>
      </c>
      <c r="EK71" s="0" t="s">
        <v>25</v>
      </c>
      <c r="EL71" s="0" t="s">
        <v>622</v>
      </c>
      <c r="EM71" s="0" t="s">
        <v>622</v>
      </c>
      <c r="EN71" s="0" t="s">
        <v>622</v>
      </c>
      <c r="EO71" s="0" t="s">
        <v>622</v>
      </c>
      <c r="EP71" s="0" t="s">
        <v>25</v>
      </c>
      <c r="EQ71" s="0" t="s">
        <v>25</v>
      </c>
      <c r="ER71" s="0" t="s">
        <v>25</v>
      </c>
      <c r="ES71" s="0" t="s">
        <v>25</v>
      </c>
      <c r="ET71" s="0" t="s">
        <v>25</v>
      </c>
      <c r="EU71" s="0" t="s">
        <v>622</v>
      </c>
      <c r="EV71" s="0" t="s">
        <v>622</v>
      </c>
      <c r="EW71" s="0" t="s">
        <v>622</v>
      </c>
      <c r="EX71" s="0" t="s">
        <v>622</v>
      </c>
      <c r="EY71" s="0" t="s">
        <v>25</v>
      </c>
      <c r="EZ71" s="0" t="s">
        <v>25</v>
      </c>
      <c r="FA71" s="0" t="s">
        <v>25</v>
      </c>
      <c r="FB71" s="0" t="s">
        <v>25</v>
      </c>
      <c r="FC71" s="0" t="s">
        <v>25</v>
      </c>
      <c r="FD71" s="0" t="s">
        <v>622</v>
      </c>
      <c r="FE71" s="0" t="s">
        <v>622</v>
      </c>
      <c r="FF71" s="0" t="s">
        <v>622</v>
      </c>
      <c r="FG71" s="0" t="s">
        <v>622</v>
      </c>
      <c r="FH71" s="0" t="s">
        <v>25</v>
      </c>
      <c r="FI71" s="0" t="s">
        <v>25</v>
      </c>
      <c r="FJ71" s="0" t="s">
        <v>25</v>
      </c>
      <c r="FK71" s="0" t="s">
        <v>25</v>
      </c>
      <c r="FL71" s="0" t="s">
        <v>25</v>
      </c>
      <c r="FM71" s="0" t="s">
        <v>622</v>
      </c>
      <c r="FN71" s="0" t="s">
        <v>622</v>
      </c>
      <c r="FO71" s="0" t="s">
        <v>622</v>
      </c>
      <c r="FP71" s="0" t="s">
        <v>622</v>
      </c>
      <c r="FQ71" s="0" t="s">
        <v>25</v>
      </c>
      <c r="FR71" s="0" t="s">
        <v>25</v>
      </c>
      <c r="FS71" s="0" t="s">
        <v>25</v>
      </c>
      <c r="FT71" s="0" t="s">
        <v>25</v>
      </c>
      <c r="FU71" s="0" t="s">
        <v>25</v>
      </c>
      <c r="FV71" s="0" t="s">
        <v>622</v>
      </c>
      <c r="FW71" s="0" t="s">
        <v>622</v>
      </c>
      <c r="FX71" s="0" t="s">
        <v>622</v>
      </c>
      <c r="FY71" s="0" t="s">
        <v>622</v>
      </c>
      <c r="FZ71" s="0" t="s">
        <v>25</v>
      </c>
      <c r="GA71" s="0" t="s">
        <v>25</v>
      </c>
      <c r="GB71" s="0" t="s">
        <v>25</v>
      </c>
      <c r="GC71" s="0" t="s">
        <v>25</v>
      </c>
      <c r="GD71" s="0" t="s">
        <v>25</v>
      </c>
      <c r="GE71" s="0" t="s">
        <v>622</v>
      </c>
      <c r="GF71" s="0" t="s">
        <v>622</v>
      </c>
      <c r="GG71" s="0" t="s">
        <v>622</v>
      </c>
      <c r="GH71" s="0" t="s">
        <v>622</v>
      </c>
      <c r="GI71" s="0" t="s">
        <v>25</v>
      </c>
      <c r="GJ71" s="0" t="s">
        <v>25</v>
      </c>
      <c r="GK71" s="0" t="s">
        <v>25</v>
      </c>
      <c r="GL71" s="0" t="s">
        <v>25</v>
      </c>
      <c r="GM71" s="0" t="s">
        <v>25</v>
      </c>
      <c r="GN71" s="0" t="s">
        <v>622</v>
      </c>
      <c r="GO71" s="0" t="s">
        <v>622</v>
      </c>
      <c r="GP71" s="0" t="s">
        <v>622</v>
      </c>
      <c r="GQ71" s="0" t="s">
        <v>622</v>
      </c>
      <c r="GR71" s="0" t="s">
        <v>25</v>
      </c>
      <c r="GS71" s="0" t="s">
        <v>25</v>
      </c>
      <c r="GT71" s="0" t="s">
        <v>25</v>
      </c>
      <c r="GU71" s="0" t="s">
        <v>25</v>
      </c>
      <c r="GV71" s="0" t="s">
        <v>25</v>
      </c>
      <c r="GW71" s="0" t="s">
        <v>622</v>
      </c>
      <c r="GX71" s="0" t="s">
        <v>622</v>
      </c>
      <c r="GY71" s="0" t="s">
        <v>622</v>
      </c>
      <c r="GZ71" s="0" t="s">
        <v>622</v>
      </c>
      <c r="HA71" s="0" t="s">
        <v>25</v>
      </c>
      <c r="HB71" s="0" t="s">
        <v>25</v>
      </c>
      <c r="HC71" s="0" t="s">
        <v>25</v>
      </c>
      <c r="HD71" s="0" t="s">
        <v>25</v>
      </c>
      <c r="HE71" s="0" t="s">
        <v>25</v>
      </c>
      <c r="HF71" s="0" t="s">
        <v>622</v>
      </c>
      <c r="HG71" s="0" t="s">
        <v>622</v>
      </c>
      <c r="HH71" s="0" t="s">
        <v>622</v>
      </c>
      <c r="HI71" s="0" t="s">
        <v>622</v>
      </c>
      <c r="HJ71" s="0" t="s">
        <v>25</v>
      </c>
      <c r="HK71" s="0" t="s">
        <v>25</v>
      </c>
      <c r="HL71" s="0" t="s">
        <v>25</v>
      </c>
      <c r="HM71" s="0" t="s">
        <v>25</v>
      </c>
      <c r="HN71" s="0" t="s">
        <v>25</v>
      </c>
      <c r="HO71" s="0" t="s">
        <v>622</v>
      </c>
      <c r="HP71" s="0" t="s">
        <v>622</v>
      </c>
      <c r="HQ71" s="0" t="s">
        <v>622</v>
      </c>
      <c r="HR71" s="0" t="s">
        <v>622</v>
      </c>
      <c r="HS71" s="0" t="s">
        <v>25</v>
      </c>
      <c r="HT71" s="0" t="s">
        <v>25</v>
      </c>
      <c r="HU71" s="0" t="s">
        <v>25</v>
      </c>
      <c r="HV71" s="0" t="s">
        <v>25</v>
      </c>
      <c r="HW71" s="0" t="s">
        <v>25</v>
      </c>
      <c r="HX71" s="0" t="s">
        <v>622</v>
      </c>
      <c r="HY71" s="0" t="s">
        <v>622</v>
      </c>
      <c r="HZ71" s="0" t="s">
        <v>622</v>
      </c>
      <c r="IA71" s="0" t="s">
        <v>622</v>
      </c>
      <c r="IB71" s="0" t="s">
        <v>25</v>
      </c>
      <c r="IC71" s="0" t="s">
        <v>25</v>
      </c>
      <c r="ID71" s="0" t="s">
        <v>25</v>
      </c>
      <c r="IE71" s="0" t="s">
        <v>25</v>
      </c>
      <c r="IF71" s="0" t="s">
        <v>25</v>
      </c>
      <c r="IG71" s="0" t="s">
        <v>622</v>
      </c>
      <c r="IH71" s="0" t="s">
        <v>622</v>
      </c>
      <c r="II71" s="0" t="s">
        <v>622</v>
      </c>
      <c r="IJ71" s="0" t="s">
        <v>622</v>
      </c>
      <c r="IK71" s="0" t="s">
        <v>25</v>
      </c>
      <c r="IL71" s="0" t="s">
        <v>25</v>
      </c>
      <c r="IM71" s="0" t="s">
        <v>25</v>
      </c>
      <c r="IN71" s="0" t="s">
        <v>25</v>
      </c>
      <c r="IO71" s="0" t="s">
        <v>25</v>
      </c>
      <c r="IP71" s="0" t="s">
        <v>622</v>
      </c>
      <c r="IQ71" s="0" t="s">
        <v>622</v>
      </c>
      <c r="IR71" s="0" t="s">
        <v>622</v>
      </c>
      <c r="IS71" s="0" t="s">
        <v>622</v>
      </c>
      <c r="IT71" s="0" t="s">
        <v>25</v>
      </c>
      <c r="IU71" s="0" t="s">
        <v>25</v>
      </c>
      <c r="IV71" s="0" t="s">
        <v>25</v>
      </c>
      <c r="IW71" s="0" t="s">
        <v>25</v>
      </c>
      <c r="IX71" s="0" t="s">
        <v>25</v>
      </c>
      <c r="IY71" s="0" t="s">
        <v>622</v>
      </c>
      <c r="IZ71" s="0" t="s">
        <v>622</v>
      </c>
      <c r="JA71" s="0" t="s">
        <v>622</v>
      </c>
      <c r="JB71" s="0" t="s">
        <v>622</v>
      </c>
    </row>
    <row r="72" customFormat="false" ht="12.75" hidden="false" customHeight="false" outlineLevel="0" collapsed="false">
      <c r="A72" s="0" t="s">
        <v>605</v>
      </c>
      <c r="B72" s="0" t="n">
        <v>1.20842349529266</v>
      </c>
      <c r="C72" s="0" t="n">
        <v>18.2611789703369</v>
      </c>
      <c r="D72" s="0" t="n">
        <v>0.688436448574066</v>
      </c>
      <c r="E72" s="0" t="n">
        <v>0.478529125452042</v>
      </c>
      <c r="F72" s="0" t="n">
        <v>0.0590863414108753</v>
      </c>
      <c r="G72" s="0" t="n">
        <v>1.08038711547852</v>
      </c>
      <c r="H72" s="0" t="n">
        <v>1.25360906124115</v>
      </c>
      <c r="I72" s="0" t="n">
        <v>1.14837181568146</v>
      </c>
      <c r="J72" s="0" t="n">
        <v>1.15890514850616</v>
      </c>
      <c r="K72" s="0" t="n">
        <v>1.22720873355865</v>
      </c>
      <c r="L72" s="0" t="n">
        <v>13.6515874862671</v>
      </c>
      <c r="M72" s="0" t="n">
        <v>0.839925765991211</v>
      </c>
      <c r="N72" s="0" t="n">
        <v>0.671371340751648</v>
      </c>
      <c r="O72" s="0" t="n">
        <v>0.0452056750655174</v>
      </c>
      <c r="P72" s="0" t="n">
        <v>1.12782502174377</v>
      </c>
      <c r="Q72" s="0" t="n">
        <v>1.2403975725174</v>
      </c>
      <c r="R72" s="0" t="n">
        <v>1.15299880504608</v>
      </c>
      <c r="S72" s="0" t="n">
        <v>1.23811721801758</v>
      </c>
      <c r="T72" s="0" t="n">
        <v>1.88800323009491</v>
      </c>
      <c r="U72" s="0" t="n">
        <v>19.7095851898193</v>
      </c>
      <c r="V72" s="0" t="n">
        <v>1.20157599449158</v>
      </c>
      <c r="W72" s="0" t="n">
        <v>0.862959861755371</v>
      </c>
      <c r="X72" s="0" t="n">
        <v>0.0755627304315567</v>
      </c>
      <c r="Y72" s="0" t="n">
        <v>1.40117609500885</v>
      </c>
      <c r="Z72" s="0" t="n">
        <v>1.92311453819275</v>
      </c>
      <c r="AA72" s="0" t="n">
        <v>1.67704713344574</v>
      </c>
      <c r="AB72" s="0" t="n">
        <v>1.78087365627289</v>
      </c>
      <c r="AC72" s="0" t="n">
        <v>1.22252607345581</v>
      </c>
      <c r="AD72" s="0" t="n">
        <v>18.4446277618408</v>
      </c>
      <c r="AE72" s="0" t="n">
        <v>0.669738113880158</v>
      </c>
      <c r="AF72" s="0" t="n">
        <v>0.48877364397049</v>
      </c>
      <c r="AG72" s="0" t="n">
        <v>0.0590286888182163</v>
      </c>
      <c r="AH72" s="0" t="n">
        <v>1.06812977790833</v>
      </c>
      <c r="AI72" s="0" t="n">
        <v>1.24161469936371</v>
      </c>
      <c r="AJ72" s="0" t="n">
        <v>1.20959138870239</v>
      </c>
      <c r="AK72" s="0" t="n">
        <v>1.13325464725494</v>
      </c>
      <c r="AL72" s="0" t="n">
        <v>1.16197550296783</v>
      </c>
      <c r="AM72" s="0" t="n">
        <v>13.7857971191406</v>
      </c>
      <c r="AN72" s="0" t="n">
        <v>0.771207928657532</v>
      </c>
      <c r="AO72" s="0" t="n">
        <v>0.63562536239624</v>
      </c>
      <c r="AP72" s="0" t="n">
        <v>0.0423493608832359</v>
      </c>
      <c r="AQ72" s="0" t="n">
        <v>1.12976253032684</v>
      </c>
      <c r="AR72" s="0" t="n">
        <v>1.14333057403564</v>
      </c>
      <c r="AS72" s="0" t="n">
        <v>1.09798896312714</v>
      </c>
      <c r="AT72" s="0" t="n">
        <v>1.15056824684143</v>
      </c>
      <c r="AU72" s="0" t="n">
        <v>1.16971349716187</v>
      </c>
      <c r="AV72" s="0" t="n">
        <v>17.2069091796875</v>
      </c>
      <c r="AW72" s="0" t="n">
        <v>0.697418212890625</v>
      </c>
      <c r="AX72" s="0" t="n">
        <v>0.526592135429382</v>
      </c>
      <c r="AY72" s="0" t="n">
        <v>0.0513453260064125</v>
      </c>
      <c r="AZ72" s="0" t="n">
        <v>1.0827476978302</v>
      </c>
      <c r="BA72" s="0" t="n">
        <v>1.21054804325104</v>
      </c>
      <c r="BB72" s="0" t="n">
        <v>1.16612100601196</v>
      </c>
      <c r="BC72" s="0" t="n">
        <v>1.07111370563507</v>
      </c>
      <c r="BD72" s="0" t="n">
        <v>1.14663314819336</v>
      </c>
      <c r="BE72" s="0" t="n">
        <v>17.8340911865234</v>
      </c>
      <c r="BF72" s="0" t="n">
        <v>0.649178206920624</v>
      </c>
      <c r="BG72" s="0" t="n">
        <v>0.468790978193283</v>
      </c>
      <c r="BH72" s="0" t="n">
        <v>0.0565006658434868</v>
      </c>
      <c r="BI72" s="0" t="n">
        <v>1.05865633487701</v>
      </c>
      <c r="BJ72" s="0" t="n">
        <v>1.17888808250427</v>
      </c>
      <c r="BK72" s="0" t="n">
        <v>1.11976528167725</v>
      </c>
      <c r="BL72" s="0" t="n">
        <v>1.11190545558929</v>
      </c>
      <c r="BM72" s="0" t="n">
        <v>1.67313718795776</v>
      </c>
      <c r="BN72" s="0" t="n">
        <v>18.2900333404541</v>
      </c>
      <c r="BO72" s="0" t="n">
        <v>1.05086493492126</v>
      </c>
      <c r="BP72" s="0" t="n">
        <v>0.761600017547607</v>
      </c>
      <c r="BQ72" s="0" t="n">
        <v>0.0631704851984978</v>
      </c>
      <c r="BR72" s="0" t="n">
        <v>1.32348310947418</v>
      </c>
      <c r="BS72" s="0" t="n">
        <v>1.66436421871185</v>
      </c>
      <c r="BT72" s="0" t="n">
        <v>1.45596539974213</v>
      </c>
      <c r="BU72" s="0" t="n">
        <v>1.51540374755859</v>
      </c>
      <c r="BV72" s="0" t="n">
        <v>1.29842507839203</v>
      </c>
      <c r="BW72" s="0" t="n">
        <v>16.71755027771</v>
      </c>
      <c r="BX72" s="0" t="n">
        <v>0.793539881706238</v>
      </c>
      <c r="BY72" s="0" t="n">
        <v>0.609399080276489</v>
      </c>
      <c r="BZ72" s="0" t="n">
        <v>0.0538116171956062</v>
      </c>
      <c r="CA72" s="0" t="n">
        <v>1.16193580627441</v>
      </c>
      <c r="CB72" s="0" t="n">
        <v>1.287712931633</v>
      </c>
      <c r="CC72" s="0" t="n">
        <v>1.21035921573639</v>
      </c>
      <c r="CD72" s="0" t="n">
        <v>1.23992609977722</v>
      </c>
      <c r="CE72" s="0" t="n">
        <v>1.23539960384369</v>
      </c>
      <c r="CF72" s="0" t="n">
        <v>18.6814575195313</v>
      </c>
      <c r="CG72" s="0" t="n">
        <v>0.706802845001221</v>
      </c>
      <c r="CH72" s="0" t="n">
        <v>0.510997533798218</v>
      </c>
      <c r="CI72" s="0" t="n">
        <v>0.0602273009717464</v>
      </c>
      <c r="CJ72" s="0" t="n">
        <v>1.11959052085876</v>
      </c>
      <c r="CK72" s="0" t="n">
        <v>1.27366232872009</v>
      </c>
      <c r="CL72" s="0" t="n">
        <v>1.20469295978546</v>
      </c>
      <c r="CM72" s="0" t="n">
        <v>1.19660842418671</v>
      </c>
      <c r="CN72" s="0" t="n">
        <v>1.44187140464783</v>
      </c>
      <c r="CO72" s="0" t="n">
        <v>16.368278503418</v>
      </c>
      <c r="CP72" s="0" t="n">
        <v>0.943866312503815</v>
      </c>
      <c r="CQ72" s="0" t="n">
        <v>0.714898884296417</v>
      </c>
      <c r="CR72" s="0" t="n">
        <v>0.0541168600320816</v>
      </c>
      <c r="CS72" s="0" t="n">
        <v>1.23149216175079</v>
      </c>
      <c r="CT72" s="0" t="n">
        <v>1.46227085590363</v>
      </c>
      <c r="CU72" s="0" t="n">
        <v>1.3206650018692</v>
      </c>
      <c r="CV72" s="0" t="n">
        <v>1.34980630874634</v>
      </c>
      <c r="CW72" s="0" t="n">
        <v>1.64202117919922</v>
      </c>
      <c r="CX72" s="0" t="n">
        <v>19.3451271057129</v>
      </c>
      <c r="CY72" s="0" t="n">
        <v>0.981545209884644</v>
      </c>
      <c r="CZ72" s="0" t="n">
        <v>0.677264273166657</v>
      </c>
      <c r="DA72" s="0" t="n">
        <v>0.0648252218961716</v>
      </c>
      <c r="DB72" s="0" t="n">
        <v>1.32062900066376</v>
      </c>
      <c r="DC72" s="0" t="n">
        <v>1.61097943782806</v>
      </c>
      <c r="DD72" s="0" t="n">
        <v>1.36962807178497</v>
      </c>
      <c r="DE72" s="0" t="n">
        <v>1.46711277961731</v>
      </c>
      <c r="DF72" s="0" t="n">
        <v>1.49831986427307</v>
      </c>
      <c r="DG72" s="0" t="n">
        <v>17.9016075134277</v>
      </c>
      <c r="DH72" s="0" t="n">
        <v>0.928223609924316</v>
      </c>
      <c r="DI72" s="0" t="n">
        <v>0.668966770172119</v>
      </c>
      <c r="DJ72" s="0" t="n">
        <v>0.0588102973997593</v>
      </c>
      <c r="DK72" s="0" t="n">
        <v>1.24509704113007</v>
      </c>
      <c r="DL72" s="0" t="n">
        <v>1.50561952590942</v>
      </c>
      <c r="DM72" s="0" t="n">
        <v>1.32776057720184</v>
      </c>
      <c r="DN72" s="0" t="n">
        <v>1.3560471534729</v>
      </c>
      <c r="DO72" s="0" t="n">
        <v>1.39539241790771</v>
      </c>
      <c r="DP72" s="0" t="n">
        <v>17.3665828704834</v>
      </c>
      <c r="DQ72" s="0" t="n">
        <v>0.869993925094605</v>
      </c>
      <c r="DR72" s="0" t="n">
        <v>0.646723926067352</v>
      </c>
      <c r="DS72" s="0" t="n">
        <v>0.0564562268555164</v>
      </c>
      <c r="DT72" s="0" t="n">
        <v>1.20955216884613</v>
      </c>
      <c r="DU72" s="0" t="n">
        <v>1.40995907783508</v>
      </c>
      <c r="DV72" s="0" t="n">
        <v>1.2818728685379</v>
      </c>
      <c r="DW72" s="0" t="n">
        <v>1.30356383323669</v>
      </c>
      <c r="DX72" s="0" t="n">
        <v>1.14934456348419</v>
      </c>
      <c r="DY72" s="0" t="n">
        <v>18.5117149353027</v>
      </c>
      <c r="DZ72" s="0" t="n">
        <v>0.638092637062073</v>
      </c>
      <c r="EA72" s="0" t="n">
        <v>0.472003221511841</v>
      </c>
      <c r="EB72" s="0" t="n">
        <v>0.0584239028394222</v>
      </c>
      <c r="EC72" s="0" t="n">
        <v>1.07610487937927</v>
      </c>
      <c r="ED72" s="0" t="n">
        <v>1.17912077903748</v>
      </c>
      <c r="EE72" s="0" t="n">
        <v>1.16157758235931</v>
      </c>
      <c r="EF72" s="0" t="n">
        <v>1.12592327594757</v>
      </c>
      <c r="EG72" s="0" t="n">
        <v>1.50658297538757</v>
      </c>
      <c r="EH72" s="0" t="n">
        <v>18.6056213378906</v>
      </c>
      <c r="EI72" s="0" t="n">
        <v>0.937686085700989</v>
      </c>
      <c r="EJ72" s="0" t="n">
        <v>0.656398952007294</v>
      </c>
      <c r="EK72" s="0" t="n">
        <v>0.0646739974617958</v>
      </c>
      <c r="EL72" s="0" t="n">
        <v>1.26633834838867</v>
      </c>
      <c r="EM72" s="0" t="n">
        <v>1.54196739196777</v>
      </c>
      <c r="EN72" s="0" t="n">
        <v>1.33152425289154</v>
      </c>
      <c r="EO72" s="0" t="n">
        <v>1.45930314064026</v>
      </c>
      <c r="EP72" s="0" t="n">
        <v>1.22877764701843</v>
      </c>
      <c r="EQ72" s="0" t="n">
        <v>16.5633068084717</v>
      </c>
      <c r="ER72" s="0" t="n">
        <v>0.715097665786743</v>
      </c>
      <c r="ES72" s="0" t="n">
        <v>0.550950527191162</v>
      </c>
      <c r="ET72" s="0" t="n">
        <v>0.0527032911777496</v>
      </c>
      <c r="EU72" s="0" t="n">
        <v>1.09562170505524</v>
      </c>
      <c r="EV72" s="0" t="n">
        <v>1.19828605651855</v>
      </c>
      <c r="EW72" s="0" t="n">
        <v>1.15191185474396</v>
      </c>
      <c r="EX72" s="0" t="n">
        <v>1.15574383735657</v>
      </c>
      <c r="EY72" s="0" t="n">
        <v>1.25164520740509</v>
      </c>
      <c r="EZ72" s="0" t="n">
        <v>15.5652275085449</v>
      </c>
      <c r="FA72" s="0" t="n">
        <v>0.785381257534027</v>
      </c>
      <c r="FB72" s="0" t="n">
        <v>0.605546534061432</v>
      </c>
      <c r="FC72" s="0" t="n">
        <v>0.0557349473237991</v>
      </c>
      <c r="FD72" s="0" t="n">
        <v>1.08749353885651</v>
      </c>
      <c r="FE72" s="0" t="n">
        <v>1.27036428451538</v>
      </c>
      <c r="FF72" s="0" t="n">
        <v>1.19657814502716</v>
      </c>
      <c r="FG72" s="0" t="n">
        <v>1.29094898700714</v>
      </c>
      <c r="FH72" s="0" t="n">
        <v>1.12914597988129</v>
      </c>
      <c r="FI72" s="0" t="n">
        <v>16.1869869232178</v>
      </c>
      <c r="FJ72" s="0" t="n">
        <v>0.671372711658478</v>
      </c>
      <c r="FK72" s="0" t="n">
        <v>0.516279935836792</v>
      </c>
      <c r="FL72" s="0" t="n">
        <v>0.051613837480545</v>
      </c>
      <c r="FM72" s="0" t="n">
        <v>1.04140758514404</v>
      </c>
      <c r="FN72" s="0" t="n">
        <v>1.14683437347412</v>
      </c>
      <c r="FO72" s="0" t="n">
        <v>1.11362445354462</v>
      </c>
      <c r="FP72" s="0" t="n">
        <v>1.10085761547089</v>
      </c>
      <c r="FQ72" s="0" t="n">
        <v>1.33416903018951</v>
      </c>
      <c r="FR72" s="0" t="n">
        <v>20.540189743042</v>
      </c>
      <c r="FS72" s="0" t="n">
        <v>0.713184654712677</v>
      </c>
      <c r="FT72" s="0" t="n">
        <v>0.483386427164078</v>
      </c>
      <c r="FU72" s="0" t="n">
        <v>0.0649107322096825</v>
      </c>
      <c r="FV72" s="0" t="n">
        <v>1.14024245738983</v>
      </c>
      <c r="FW72" s="0" t="n">
        <v>1.37278068065643</v>
      </c>
      <c r="FX72" s="0" t="n">
        <v>1.27762794494629</v>
      </c>
      <c r="FY72" s="0" t="n">
        <v>1.19459164142609</v>
      </c>
      <c r="FZ72" s="0" t="n">
        <v>1.51454555988312</v>
      </c>
      <c r="GA72" s="0" t="n">
        <v>19.7821197509766</v>
      </c>
      <c r="GB72" s="0" t="n">
        <v>0.865094482898712</v>
      </c>
      <c r="GC72" s="0" t="n">
        <v>0.587181985378265</v>
      </c>
      <c r="GD72" s="0" t="n">
        <v>0.063981868326664</v>
      </c>
      <c r="GE72" s="0" t="n">
        <v>1.22013092041016</v>
      </c>
      <c r="GF72" s="0" t="n">
        <v>1.5242612361908</v>
      </c>
      <c r="GG72" s="0" t="n">
        <v>1.33301758766174</v>
      </c>
      <c r="GH72" s="0" t="n">
        <v>1.30828034877777</v>
      </c>
      <c r="GI72" s="0" t="n">
        <v>1.413609623909</v>
      </c>
      <c r="GJ72" s="0" t="n">
        <v>17.502368927002</v>
      </c>
      <c r="GK72" s="0" t="n">
        <v>0.871259689331055</v>
      </c>
      <c r="GL72" s="0" t="n">
        <v>0.653557181358337</v>
      </c>
      <c r="GM72" s="0" t="n">
        <v>0.0549657009541988</v>
      </c>
      <c r="GN72" s="0" t="n">
        <v>1.19527328014374</v>
      </c>
      <c r="GO72" s="0" t="n">
        <v>1.42963111400604</v>
      </c>
      <c r="GP72" s="0" t="n">
        <v>1.3211841583252</v>
      </c>
      <c r="GQ72" s="0" t="n">
        <v>1.24443542957306</v>
      </c>
      <c r="GR72" s="0" t="n">
        <v>1.25871658325195</v>
      </c>
      <c r="GS72" s="0" t="n">
        <v>10.4232158660889</v>
      </c>
      <c r="GT72" s="0" t="n">
        <v>0.94925594329834</v>
      </c>
      <c r="GU72" s="0" t="n">
        <v>0.847792029380798</v>
      </c>
      <c r="GV72" s="0" t="n">
        <v>0.0392967574298382</v>
      </c>
      <c r="GW72" s="0" t="n">
        <v>1.2451263666153</v>
      </c>
      <c r="GX72" s="0" t="n">
        <v>1.22214043140411</v>
      </c>
      <c r="GY72" s="0" t="n">
        <v>1.12818574905396</v>
      </c>
      <c r="GZ72" s="0" t="n">
        <v>1.55624759197235</v>
      </c>
      <c r="HA72" s="0" t="n">
        <v>1.36358523368835</v>
      </c>
      <c r="HB72" s="0" t="n">
        <v>20.7970008850098</v>
      </c>
      <c r="HC72" s="0" t="n">
        <v>0.740869224071503</v>
      </c>
      <c r="HD72" s="0" t="n">
        <v>0.471717059612274</v>
      </c>
      <c r="HE72" s="0" t="n">
        <v>0.0667465180158615</v>
      </c>
      <c r="HF72" s="0" t="n">
        <v>1.1431702375412</v>
      </c>
      <c r="HG72" s="0" t="n">
        <v>1.4392603635788</v>
      </c>
      <c r="HH72" s="0" t="n">
        <v>1.26742124557495</v>
      </c>
      <c r="HI72" s="0" t="n">
        <v>1.21632349491119</v>
      </c>
      <c r="HJ72" s="0" t="n">
        <v>1.43833827972412</v>
      </c>
      <c r="HK72" s="0" t="n">
        <v>17.5618438720703</v>
      </c>
      <c r="HL72" s="0" t="n">
        <v>0.885426819324493</v>
      </c>
      <c r="HM72" s="0" t="n">
        <v>0.638471245765686</v>
      </c>
      <c r="HN72" s="0" t="n">
        <v>0.0589940212666988</v>
      </c>
      <c r="HO72" s="0" t="n">
        <v>1.21423423290253</v>
      </c>
      <c r="HP72" s="0" t="n">
        <v>1.44154143333435</v>
      </c>
      <c r="HQ72" s="0" t="n">
        <v>1.27470946311951</v>
      </c>
      <c r="HR72" s="0" t="n">
        <v>1.35223007202148</v>
      </c>
      <c r="HS72" s="0" t="n">
        <v>1.17661118507385</v>
      </c>
      <c r="HT72" s="0" t="n">
        <v>18.567777633667</v>
      </c>
      <c r="HU72" s="0" t="n">
        <v>0.635429918766022</v>
      </c>
      <c r="HV72" s="0" t="n">
        <v>0.468827575445175</v>
      </c>
      <c r="HW72" s="0" t="n">
        <v>0.0560923852026463</v>
      </c>
      <c r="HX72" s="0" t="n">
        <v>1.07230412960053</v>
      </c>
      <c r="HY72" s="0" t="n">
        <v>1.18079197406769</v>
      </c>
      <c r="HZ72" s="0" t="n">
        <v>1.16496777534485</v>
      </c>
      <c r="IA72" s="0" t="n">
        <v>1.07392084598541</v>
      </c>
      <c r="IB72" s="0" t="n">
        <v>1.36023676395416</v>
      </c>
      <c r="IC72" s="0" t="n">
        <v>17.2910232543945</v>
      </c>
      <c r="ID72" s="0" t="n">
        <v>0.82985520362854</v>
      </c>
      <c r="IE72" s="0" t="n">
        <v>0.613183856010437</v>
      </c>
      <c r="IF72" s="0" t="n">
        <v>0.0586323924362659</v>
      </c>
      <c r="IG72" s="0" t="n">
        <v>1.19176650047302</v>
      </c>
      <c r="IH72" s="0" t="n">
        <v>1.35373711585999</v>
      </c>
      <c r="II72" s="0" t="n">
        <v>1.22806668281555</v>
      </c>
      <c r="IJ72" s="0" t="n">
        <v>1.33973324298859</v>
      </c>
      <c r="IK72" s="0" t="n">
        <v>1.25475811958313</v>
      </c>
      <c r="IL72" s="0" t="n">
        <v>17.6928730010986</v>
      </c>
      <c r="IM72" s="0" t="n">
        <v>0.742397785186768</v>
      </c>
      <c r="IN72" s="0" t="n">
        <v>0.547659814357758</v>
      </c>
      <c r="IO72" s="0" t="n">
        <v>0.0572163574397564</v>
      </c>
      <c r="IP72" s="0" t="n">
        <v>1.11117422580719</v>
      </c>
      <c r="IQ72" s="0" t="n">
        <v>1.29046094417572</v>
      </c>
      <c r="IR72" s="0" t="n">
        <v>1.21563482284546</v>
      </c>
      <c r="IS72" s="0" t="n">
        <v>1.19128119945526</v>
      </c>
      <c r="IT72" s="0" t="n">
        <v>1.39171934127808</v>
      </c>
      <c r="IU72" s="0" t="n">
        <v>18.3883113861084</v>
      </c>
      <c r="IV72" s="0" t="n">
        <v>0.816494464874268</v>
      </c>
      <c r="IW72" s="0" t="n">
        <v>0.594337940216065</v>
      </c>
      <c r="IX72" s="0" t="n">
        <v>0.0594567358493805</v>
      </c>
      <c r="IY72" s="0" t="n">
        <v>1.18228697776794</v>
      </c>
      <c r="IZ72" s="0" t="n">
        <v>1.39535343647003</v>
      </c>
      <c r="JA72" s="0" t="n">
        <v>1.2829327583313</v>
      </c>
      <c r="JB72" s="0" t="n">
        <v>1.26733779907227</v>
      </c>
    </row>
    <row r="73" customFormat="false" ht="12.75" hidden="false" customHeight="false" outlineLevel="0" collapsed="false">
      <c r="A73" s="0" t="s">
        <v>606</v>
      </c>
      <c r="B73" s="0" t="n">
        <v>1.04216718673706</v>
      </c>
      <c r="C73" s="0" t="n">
        <v>9.74058437347412</v>
      </c>
      <c r="D73" s="0" t="n">
        <v>0.120995484292507</v>
      </c>
      <c r="E73" s="0" t="n">
        <v>0.0861296877264977</v>
      </c>
      <c r="F73" s="0" t="n">
        <v>0.0121110752224922</v>
      </c>
      <c r="G73" s="0" t="n">
        <v>1.03148913383484</v>
      </c>
      <c r="H73" s="0" t="n">
        <v>1.28081452846527</v>
      </c>
      <c r="I73" s="0" t="n">
        <v>1.17181921005249</v>
      </c>
      <c r="J73" s="0" t="n">
        <v>1.19217431545258</v>
      </c>
      <c r="K73" s="0" t="n">
        <v>1.16141676902771</v>
      </c>
      <c r="L73" s="0" t="n">
        <v>5.95148515701294</v>
      </c>
      <c r="M73" s="0" t="n">
        <v>0.658072471618652</v>
      </c>
      <c r="N73" s="0" t="n">
        <v>0.600186765193939</v>
      </c>
      <c r="O73" s="0" t="n">
        <v>0.0140964407473803</v>
      </c>
      <c r="P73" s="0" t="n">
        <v>1.28004252910614</v>
      </c>
      <c r="Q73" s="0" t="n">
        <v>1.18752539157867</v>
      </c>
      <c r="R73" s="0" t="n">
        <v>1.10362672805786</v>
      </c>
      <c r="S73" s="0" t="n">
        <v>2.81829214096069</v>
      </c>
      <c r="T73" s="0" t="n">
        <v>1.70074844360352</v>
      </c>
      <c r="U73" s="0" t="n">
        <v>9.38414192199707</v>
      </c>
      <c r="V73" s="0" t="n">
        <v>1.00509285926819</v>
      </c>
      <c r="W73" s="0" t="n">
        <v>0.812867522239685</v>
      </c>
      <c r="X73" s="0" t="n">
        <v>0.0453649424016476</v>
      </c>
      <c r="Y73" s="0" t="n">
        <v>2.02973961830139</v>
      </c>
      <c r="Z73" s="0" t="n">
        <v>1.80558061599731</v>
      </c>
      <c r="AA73" s="0" t="n">
        <v>1.4876948595047</v>
      </c>
      <c r="AB73" s="0" t="n">
        <v>9.12102317810059</v>
      </c>
      <c r="AC73" s="0" t="n">
        <v>1.06912875175476</v>
      </c>
      <c r="AD73" s="0" t="n">
        <v>6.43983459472656</v>
      </c>
      <c r="AE73" s="0" t="n">
        <v>0.455417841672897</v>
      </c>
      <c r="AF73" s="0" t="n">
        <v>0.414726406335831</v>
      </c>
      <c r="AG73" s="0" t="n">
        <v>0.0107610560953617</v>
      </c>
      <c r="AH73" s="0" t="n">
        <v>1.04952895641327</v>
      </c>
      <c r="AI73" s="0" t="n">
        <v>1.10642516613007</v>
      </c>
      <c r="AJ73" s="0" t="n">
        <v>1.04205656051636</v>
      </c>
      <c r="AK73" s="0" t="n">
        <v>1.63024199008942</v>
      </c>
      <c r="AL73" s="0" t="n">
        <v>1.16369569301605</v>
      </c>
      <c r="AM73" s="0" t="n">
        <v>9.1365385055542</v>
      </c>
      <c r="AN73" s="0" t="n">
        <v>0.378059029579163</v>
      </c>
      <c r="AO73" s="0" t="n">
        <v>0.327967911958694</v>
      </c>
      <c r="AP73" s="0" t="n">
        <v>0.016394317150116</v>
      </c>
      <c r="AQ73" s="0" t="n">
        <v>1.23363304138184</v>
      </c>
      <c r="AR73" s="0" t="n">
        <v>1.30454099178314</v>
      </c>
      <c r="AS73" s="0" t="n">
        <v>1.19977283477783</v>
      </c>
      <c r="AT73" s="0" t="n">
        <v>2.05766701698303</v>
      </c>
      <c r="AU73" s="0" t="n">
        <v>1.08965003490448</v>
      </c>
      <c r="AV73" s="0" t="n">
        <v>7.69147205352783</v>
      </c>
      <c r="AW73" s="0" t="n">
        <v>0.41662660241127</v>
      </c>
      <c r="AX73" s="0" t="n">
        <v>0.376744300127029</v>
      </c>
      <c r="AY73" s="0" t="n">
        <v>0.0106933005154133</v>
      </c>
      <c r="AZ73" s="0" t="n">
        <v>1.15088164806366</v>
      </c>
      <c r="BA73" s="0" t="n">
        <v>1.16006338596344</v>
      </c>
      <c r="BB73" s="0" t="n">
        <v>1.09422397613525</v>
      </c>
      <c r="BC73" s="0" t="n">
        <v>1.48734045028687</v>
      </c>
      <c r="BD73" s="0" t="n">
        <v>1.0934990644455</v>
      </c>
      <c r="BE73" s="0" t="n">
        <v>7.53166007995606</v>
      </c>
      <c r="BF73" s="0" t="n">
        <v>0.405735671520233</v>
      </c>
      <c r="BG73" s="0" t="n">
        <v>0.358265608549118</v>
      </c>
      <c r="BH73" s="0" t="n">
        <v>0.0123882610350847</v>
      </c>
      <c r="BI73" s="0" t="n">
        <v>1.10606372356415</v>
      </c>
      <c r="BJ73" s="0" t="n">
        <v>1.16917061805725</v>
      </c>
      <c r="BK73" s="0" t="n">
        <v>1.07940697669983</v>
      </c>
      <c r="BL73" s="0" t="n">
        <v>1.69113087654114</v>
      </c>
      <c r="BM73" s="0" t="n">
        <v>1.57574415206909</v>
      </c>
      <c r="BN73" s="0" t="n">
        <v>8.83455848693848</v>
      </c>
      <c r="BO73" s="0" t="n">
        <v>0.852038383483887</v>
      </c>
      <c r="BP73" s="0" t="n">
        <v>0.698959350585938</v>
      </c>
      <c r="BQ73" s="0" t="n">
        <v>0.0290460027754307</v>
      </c>
      <c r="BR73" s="0" t="n">
        <v>1.77949607372284</v>
      </c>
      <c r="BS73" s="0" t="n">
        <v>1.62624669075012</v>
      </c>
      <c r="BT73" s="0" t="n">
        <v>1.36274242401123</v>
      </c>
      <c r="BU73" s="0" t="n">
        <v>5.43846082687378</v>
      </c>
      <c r="BV73" s="0" t="n">
        <v>1.29482865333557</v>
      </c>
      <c r="BW73" s="0" t="n">
        <v>7.7694787979126</v>
      </c>
      <c r="BX73" s="0" t="n">
        <v>0.65654981136322</v>
      </c>
      <c r="BY73" s="0" t="n">
        <v>0.573355674743652</v>
      </c>
      <c r="BZ73" s="0" t="n">
        <v>0.0221567861735821</v>
      </c>
      <c r="CA73" s="0" t="n">
        <v>1.42157411575317</v>
      </c>
      <c r="CB73" s="0" t="n">
        <v>1.37956750392914</v>
      </c>
      <c r="CC73" s="0" t="n">
        <v>1.23627972602844</v>
      </c>
      <c r="CD73" s="0" t="n">
        <v>3.76844191551209</v>
      </c>
      <c r="CE73" s="0" t="n">
        <v>1.20589530467987</v>
      </c>
      <c r="CF73" s="0" t="n">
        <v>10.0977458953857</v>
      </c>
      <c r="CG73" s="0" t="n">
        <v>0.352592468261719</v>
      </c>
      <c r="CH73" s="0" t="n">
        <v>0.269120633602142</v>
      </c>
      <c r="CI73" s="0" t="n">
        <v>0.0276033971458673</v>
      </c>
      <c r="CJ73" s="0" t="n">
        <v>1.26514410972595</v>
      </c>
      <c r="CK73" s="0" t="n">
        <v>1.50272083282471</v>
      </c>
      <c r="CL73" s="0" t="n">
        <v>1.2406747341156</v>
      </c>
      <c r="CM73" s="0" t="n">
        <v>3.2148118019104</v>
      </c>
      <c r="CN73" s="0" t="n">
        <v>1.33200693130493</v>
      </c>
      <c r="CO73" s="0" t="n">
        <v>7.99537181854248</v>
      </c>
      <c r="CP73" s="0" t="n">
        <v>0.705300569534302</v>
      </c>
      <c r="CQ73" s="0" t="n">
        <v>0.608710110187531</v>
      </c>
      <c r="CR73" s="0" t="n">
        <v>0.021782411262393</v>
      </c>
      <c r="CS73" s="0" t="n">
        <v>1.50543129444122</v>
      </c>
      <c r="CT73" s="0" t="n">
        <v>1.43729317188263</v>
      </c>
      <c r="CU73" s="0" t="n">
        <v>1.27099943161011</v>
      </c>
      <c r="CV73" s="0" t="n">
        <v>3.81246328353882</v>
      </c>
      <c r="CW73" s="0" t="n">
        <v>1.49919521808624</v>
      </c>
      <c r="CX73" s="0" t="n">
        <v>9.79813957214356</v>
      </c>
      <c r="CY73" s="0" t="n">
        <v>0.690021395683289</v>
      </c>
      <c r="CZ73" s="0" t="n">
        <v>0.550276696681976</v>
      </c>
      <c r="DA73" s="0" t="n">
        <v>0.0265890397131443</v>
      </c>
      <c r="DB73" s="0" t="n">
        <v>1.62058556079865</v>
      </c>
      <c r="DC73" s="0" t="n">
        <v>1.64200639724731</v>
      </c>
      <c r="DD73" s="0" t="n">
        <v>1.35267388820648</v>
      </c>
      <c r="DE73" s="0" t="n">
        <v>4.08797693252564</v>
      </c>
      <c r="DF73" s="0" t="n">
        <v>1.38759648799896</v>
      </c>
      <c r="DG73" s="0" t="n">
        <v>8.64292049407959</v>
      </c>
      <c r="DH73" s="0" t="n">
        <v>0.698896825313568</v>
      </c>
      <c r="DI73" s="0" t="n">
        <v>0.58417946100235</v>
      </c>
      <c r="DJ73" s="0" t="n">
        <v>0.0243650116026402</v>
      </c>
      <c r="DK73" s="0" t="n">
        <v>1.53610610961914</v>
      </c>
      <c r="DL73" s="0" t="n">
        <v>1.51781988143921</v>
      </c>
      <c r="DM73" s="0" t="n">
        <v>1.30406391620636</v>
      </c>
      <c r="DN73" s="0" t="n">
        <v>4.02536010742188</v>
      </c>
      <c r="DO73" s="0" t="n">
        <v>1.30940926074982</v>
      </c>
      <c r="DP73" s="0" t="n">
        <v>8.33171939849854</v>
      </c>
      <c r="DQ73" s="0" t="n">
        <v>0.641361057758331</v>
      </c>
      <c r="DR73" s="0" t="n">
        <v>0.544399857521057</v>
      </c>
      <c r="DS73" s="0" t="n">
        <v>0.0213617533445358</v>
      </c>
      <c r="DT73" s="0" t="n">
        <v>1.48211634159088</v>
      </c>
      <c r="DU73" s="0" t="n">
        <v>1.39141535758972</v>
      </c>
      <c r="DV73" s="0" t="n">
        <v>1.21393156051636</v>
      </c>
      <c r="DW73" s="0" t="n">
        <v>3.53233599662781</v>
      </c>
      <c r="DX73" s="0" t="n">
        <v>1.09060287475586</v>
      </c>
      <c r="DY73" s="0" t="n">
        <v>6.8342399597168</v>
      </c>
      <c r="DZ73" s="0" t="n">
        <v>0.472812473773956</v>
      </c>
      <c r="EA73" s="0" t="n">
        <v>0.433946430683136</v>
      </c>
      <c r="EB73" s="0" t="n">
        <v>0.0119762979447842</v>
      </c>
      <c r="EC73" s="0" t="n">
        <v>1.11949002742767</v>
      </c>
      <c r="ED73" s="0" t="n">
        <v>1.14040946960449</v>
      </c>
      <c r="EE73" s="0" t="n">
        <v>1.08204078674316</v>
      </c>
      <c r="EF73" s="0" t="n">
        <v>1.82360208034515</v>
      </c>
      <c r="EG73" s="0" t="n">
        <v>1.38932919502258</v>
      </c>
      <c r="EH73" s="0" t="n">
        <v>9.13913726806641</v>
      </c>
      <c r="EI73" s="0" t="n">
        <v>0.695350289344788</v>
      </c>
      <c r="EJ73" s="0" t="n">
        <v>0.569249093532562</v>
      </c>
      <c r="EK73" s="0" t="n">
        <v>0.0274460911750793</v>
      </c>
      <c r="EL73" s="0" t="n">
        <v>1.59718704223633</v>
      </c>
      <c r="EM73" s="0" t="n">
        <v>1.54076337814331</v>
      </c>
      <c r="EN73" s="0" t="n">
        <v>1.29788386821747</v>
      </c>
      <c r="EO73" s="0" t="n">
        <v>4.4587025642395</v>
      </c>
      <c r="EP73" s="0" t="n">
        <v>1.11564874649048</v>
      </c>
      <c r="EQ73" s="0" t="n">
        <v>5.57687139511108</v>
      </c>
      <c r="ER73" s="0" t="n">
        <v>0.598305284976959</v>
      </c>
      <c r="ES73" s="0" t="n">
        <v>0.546172916889191</v>
      </c>
      <c r="ET73" s="0" t="n">
        <v>0.0123262070119381</v>
      </c>
      <c r="EU73" s="0" t="n">
        <v>1.13331604003906</v>
      </c>
      <c r="EV73" s="0" t="n">
        <v>1.13287687301636</v>
      </c>
      <c r="EW73" s="0" t="n">
        <v>1.05601191520691</v>
      </c>
      <c r="EX73" s="0" t="n">
        <v>2.32845211029053</v>
      </c>
      <c r="EY73" s="0" t="n">
        <v>1.16245114803314</v>
      </c>
      <c r="EZ73" s="0" t="n">
        <v>4.7267484664917</v>
      </c>
      <c r="FA73" s="0" t="n">
        <v>0.7345911860466</v>
      </c>
      <c r="FB73" s="0" t="n">
        <v>0.664079546928406</v>
      </c>
      <c r="FC73" s="0" t="n">
        <v>0.0399983488023281</v>
      </c>
      <c r="FD73" s="0" t="n">
        <v>1.18261075019836</v>
      </c>
      <c r="FE73" s="0" t="n">
        <v>1.19110560417175</v>
      </c>
      <c r="FF73" s="0" t="n">
        <v>1.09249436855316</v>
      </c>
      <c r="FG73" s="0" t="n">
        <v>9.30248165130615</v>
      </c>
      <c r="FH73" s="0" t="n">
        <v>1.09939122200012</v>
      </c>
      <c r="FI73" s="0" t="n">
        <v>6.42288398742676</v>
      </c>
      <c r="FJ73" s="0" t="n">
        <v>0.501246452331543</v>
      </c>
      <c r="FK73" s="0" t="n">
        <v>0.45598715543747</v>
      </c>
      <c r="FL73" s="0" t="n">
        <v>0.0106465807184577</v>
      </c>
      <c r="FM73" s="0" t="n">
        <v>1.09856247901917</v>
      </c>
      <c r="FN73" s="0" t="n">
        <v>1.14087212085724</v>
      </c>
      <c r="FO73" s="0" t="n">
        <v>1.06945729255676</v>
      </c>
      <c r="FP73" s="0" t="n">
        <v>1.69270873069763</v>
      </c>
      <c r="FQ73" s="0" t="n">
        <v>1.2527779340744</v>
      </c>
      <c r="FR73" s="0" t="n">
        <v>9.80545425415039</v>
      </c>
      <c r="FS73" s="0" t="n">
        <v>0.450599551200867</v>
      </c>
      <c r="FT73" s="0" t="n">
        <v>0.366076439619064</v>
      </c>
      <c r="FU73" s="0" t="n">
        <v>0.0222679898142815</v>
      </c>
      <c r="FV73" s="0" t="n">
        <v>1.36822021007538</v>
      </c>
      <c r="FW73" s="0" t="n">
        <v>1.44062435626984</v>
      </c>
      <c r="FX73" s="0" t="n">
        <v>1.23312532901764</v>
      </c>
      <c r="FY73" s="0" t="n">
        <v>2.88832950592041</v>
      </c>
      <c r="FZ73" s="0" t="n">
        <v>1.27930235862732</v>
      </c>
      <c r="GA73" s="0" t="n">
        <v>8.18522644042969</v>
      </c>
      <c r="GB73" s="0" t="n">
        <v>0.617587208747864</v>
      </c>
      <c r="GC73" s="0" t="n">
        <v>0.529330193996429</v>
      </c>
      <c r="GD73" s="0" t="n">
        <v>0.0171181187033653</v>
      </c>
      <c r="GE73" s="0" t="n">
        <v>1.47357130050659</v>
      </c>
      <c r="GF73" s="0" t="n">
        <v>1.32147026062012</v>
      </c>
      <c r="GG73" s="0" t="n">
        <v>1.16332352161407</v>
      </c>
      <c r="GH73" s="0" t="n">
        <v>2.86466526985168</v>
      </c>
      <c r="GI73" s="0" t="n">
        <v>1.2723491191864</v>
      </c>
      <c r="GJ73" s="0" t="n">
        <v>7.70933723449707</v>
      </c>
      <c r="GK73" s="0" t="n">
        <v>0.647006034851074</v>
      </c>
      <c r="GL73" s="0" t="n">
        <v>0.571896314620972</v>
      </c>
      <c r="GM73" s="0" t="n">
        <v>0.0168915633112192</v>
      </c>
      <c r="GN73" s="0" t="n">
        <v>1.44432365894318</v>
      </c>
      <c r="GO73" s="0" t="n">
        <v>1.32540321350098</v>
      </c>
      <c r="GP73" s="0" t="n">
        <v>1.20068943500519</v>
      </c>
      <c r="GQ73" s="0" t="n">
        <v>2.94167566299438</v>
      </c>
      <c r="GR73" s="0" t="n">
        <v>1.18015539646149</v>
      </c>
      <c r="GS73" s="0" t="n">
        <v>5.66644096374512</v>
      </c>
      <c r="GT73" s="0" t="n">
        <v>0.71782374382019</v>
      </c>
      <c r="GU73" s="0" t="n">
        <v>0.653696179389954</v>
      </c>
      <c r="GV73" s="0" t="n">
        <v>0.0188350565731525</v>
      </c>
      <c r="GW73" s="0" t="n">
        <v>1.36564433574677</v>
      </c>
      <c r="GX73" s="0" t="n">
        <v>1.19216823577881</v>
      </c>
      <c r="GY73" s="0" t="n">
        <v>1.10253381729126</v>
      </c>
      <c r="GZ73" s="0" t="n">
        <v>4.21960306167603</v>
      </c>
      <c r="HA73" s="0" t="n">
        <v>1.33323562145233</v>
      </c>
      <c r="HB73" s="0" t="n">
        <v>9.12364482879639</v>
      </c>
      <c r="HC73" s="0" t="n">
        <v>0.56561815738678</v>
      </c>
      <c r="HD73" s="0" t="n">
        <v>0.445486515760422</v>
      </c>
      <c r="HE73" s="0" t="n">
        <v>0.0173395313322544</v>
      </c>
      <c r="HF73" s="0" t="n">
        <v>1.37975859642029</v>
      </c>
      <c r="HG73" s="0" t="n">
        <v>1.54577207565308</v>
      </c>
      <c r="HH73" s="0" t="n">
        <v>1.26835644245148</v>
      </c>
      <c r="HI73" s="0" t="n">
        <v>2.4375274181366</v>
      </c>
      <c r="HJ73" s="0" t="n">
        <v>1.34653842449188</v>
      </c>
      <c r="HK73" s="0" t="n">
        <v>8.32823181152344</v>
      </c>
      <c r="HL73" s="0" t="n">
        <v>0.6185702085495</v>
      </c>
      <c r="HM73" s="0" t="n">
        <v>0.513330340385437</v>
      </c>
      <c r="HN73" s="0" t="n">
        <v>0.0245661400258541</v>
      </c>
      <c r="HO73" s="0" t="n">
        <v>1.41535043716431</v>
      </c>
      <c r="HP73" s="0" t="n">
        <v>1.41955637931824</v>
      </c>
      <c r="HQ73" s="0" t="n">
        <v>1.21445345878601</v>
      </c>
      <c r="HR73" s="0" t="n">
        <v>3.88083863258362</v>
      </c>
      <c r="HS73" s="0" t="n">
        <v>1.06971025466919</v>
      </c>
      <c r="HT73" s="0" t="n">
        <v>9.74733638763428</v>
      </c>
      <c r="HU73" s="0" t="n">
        <v>0.155105918645859</v>
      </c>
      <c r="HV73" s="0" t="n">
        <v>0.118843197822571</v>
      </c>
      <c r="HW73" s="0" t="n">
        <v>0.0125673580914736</v>
      </c>
      <c r="HX73" s="0" t="n">
        <v>1.0574723482132</v>
      </c>
      <c r="HY73" s="0" t="n">
        <v>1.3359078168869</v>
      </c>
      <c r="HZ73" s="0" t="n">
        <v>1.24261653423309</v>
      </c>
      <c r="IA73" s="0" t="n">
        <v>1.26737308502197</v>
      </c>
      <c r="IB73" s="0" t="n">
        <v>1.29082238674164</v>
      </c>
      <c r="IC73" s="0" t="n">
        <v>9.89581775665283</v>
      </c>
      <c r="ID73" s="0" t="n">
        <v>0.463654190301895</v>
      </c>
      <c r="IE73" s="0" t="n">
        <v>0.356388658285141</v>
      </c>
      <c r="IF73" s="0" t="n">
        <v>0.0288707800209522</v>
      </c>
      <c r="IG73" s="0" t="n">
        <v>1.35100567340851</v>
      </c>
      <c r="IH73" s="0" t="n">
        <v>1.55792343616486</v>
      </c>
      <c r="II73" s="0" t="n">
        <v>1.26672196388245</v>
      </c>
      <c r="IJ73" s="0" t="n">
        <v>3.66388201713562</v>
      </c>
      <c r="IK73" s="0" t="n">
        <v>1.15500962734222</v>
      </c>
      <c r="IL73" s="0" t="n">
        <v>7.14160442352295</v>
      </c>
      <c r="IM73" s="0" t="n">
        <v>0.517372786998749</v>
      </c>
      <c r="IN73" s="0" t="n">
        <v>0.445640742778778</v>
      </c>
      <c r="IO73" s="0" t="n">
        <v>0.0143222650513053</v>
      </c>
      <c r="IP73" s="0" t="n">
        <v>1.17142307758331</v>
      </c>
      <c r="IQ73" s="0" t="n">
        <v>1.24550807476044</v>
      </c>
      <c r="IR73" s="0" t="n">
        <v>1.10895943641663</v>
      </c>
      <c r="IS73" s="0" t="n">
        <v>2.18377137184143</v>
      </c>
      <c r="IT73" s="0" t="n">
        <v>1.21065676212311</v>
      </c>
      <c r="IU73" s="0" t="n">
        <v>7.02082681655884</v>
      </c>
      <c r="IV73" s="0" t="n">
        <v>0.638514995574951</v>
      </c>
      <c r="IW73" s="0" t="n">
        <v>0.570823550224304</v>
      </c>
      <c r="IX73" s="0" t="n">
        <v>0.0178322866559029</v>
      </c>
      <c r="IY73" s="0" t="n">
        <v>1.41224825382233</v>
      </c>
      <c r="IZ73" s="0" t="n">
        <v>1.22021007537842</v>
      </c>
      <c r="JA73" s="0" t="n">
        <v>1.11435675621033</v>
      </c>
      <c r="JB73" s="0" t="n">
        <v>3.33431959152222</v>
      </c>
    </row>
    <row r="74" customFormat="false" ht="12.75" hidden="false" customHeight="false" outlineLevel="0" collapsed="false">
      <c r="A74" s="0" t="s">
        <v>607</v>
      </c>
      <c r="B74" s="0" t="n">
        <v>1.0473028421402</v>
      </c>
      <c r="C74" s="0" t="n">
        <v>8.9706449508667</v>
      </c>
      <c r="D74" s="0" t="n">
        <v>0.11033172160387</v>
      </c>
      <c r="E74" s="0" t="n">
        <v>0.0878849029541016</v>
      </c>
      <c r="F74" s="0" t="n">
        <v>0.00957993697375059</v>
      </c>
      <c r="G74" s="0" t="n">
        <v>1.04106771945953</v>
      </c>
      <c r="H74" s="0" t="n">
        <v>1.32168066501617</v>
      </c>
      <c r="I74" s="0" t="n">
        <v>1.1774754524231</v>
      </c>
      <c r="J74" s="0" t="n">
        <v>1.23028194904327</v>
      </c>
      <c r="K74" s="0" t="n">
        <v>1.17721438407898</v>
      </c>
      <c r="L74" s="0" t="n">
        <v>5.94015455245972</v>
      </c>
      <c r="M74" s="0" t="n">
        <v>0.633880913257599</v>
      </c>
      <c r="N74" s="0" t="n">
        <v>0.583722770214081</v>
      </c>
      <c r="O74" s="0" t="n">
        <v>0.0123584549874067</v>
      </c>
      <c r="P74" s="0" t="n">
        <v>1.32091963291168</v>
      </c>
      <c r="Q74" s="0" t="n">
        <v>1.21507847309113</v>
      </c>
      <c r="R74" s="0" t="n">
        <v>1.12891447544098</v>
      </c>
      <c r="S74" s="0" t="n">
        <v>3.04109168052673</v>
      </c>
      <c r="T74" s="0" t="n">
        <v>1.75027585029602</v>
      </c>
      <c r="U74" s="0" t="n">
        <v>9.42956638336182</v>
      </c>
      <c r="V74" s="0" t="n">
        <v>1.0118362903595</v>
      </c>
      <c r="W74" s="0" t="n">
        <v>0.828288972377777</v>
      </c>
      <c r="X74" s="0" t="n">
        <v>0.0496088713407517</v>
      </c>
      <c r="Y74" s="0" t="n">
        <v>2.16063523292542</v>
      </c>
      <c r="Z74" s="0" t="n">
        <v>1.88847076892853</v>
      </c>
      <c r="AA74" s="0" t="n">
        <v>1.55892860889435</v>
      </c>
      <c r="AB74" s="0" t="n">
        <v>12.5787010192871</v>
      </c>
      <c r="AC74" s="0" t="n">
        <v>1.05206990242004</v>
      </c>
      <c r="AD74" s="0" t="n">
        <v>6.21315479278564</v>
      </c>
      <c r="AE74" s="0" t="n">
        <v>0.395756423473358</v>
      </c>
      <c r="AF74" s="0" t="n">
        <v>0.367657661437988</v>
      </c>
      <c r="AG74" s="0" t="n">
        <v>0.00890575535595417</v>
      </c>
      <c r="AH74" s="0" t="n">
        <v>1.03641533851624</v>
      </c>
      <c r="AI74" s="0" t="n">
        <v>1.09216737747192</v>
      </c>
      <c r="AJ74" s="0" t="n">
        <v>1.03214132785797</v>
      </c>
      <c r="AK74" s="0" t="n">
        <v>1.643914103508</v>
      </c>
      <c r="AL74" s="0" t="n">
        <v>1.18531501293182</v>
      </c>
      <c r="AM74" s="0" t="n">
        <v>8.99040794372559</v>
      </c>
      <c r="AN74" s="0" t="n">
        <v>0.348882704973221</v>
      </c>
      <c r="AO74" s="0" t="n">
        <v>0.313444435596466</v>
      </c>
      <c r="AP74" s="0" t="n">
        <v>0.0130085553973913</v>
      </c>
      <c r="AQ74" s="0" t="n">
        <v>1.29215514659882</v>
      </c>
      <c r="AR74" s="0" t="n">
        <v>1.34212970733643</v>
      </c>
      <c r="AS74" s="0" t="n">
        <v>1.23984587192535</v>
      </c>
      <c r="AT74" s="0" t="n">
        <v>2.0689549446106</v>
      </c>
      <c r="AU74" s="0" t="n">
        <v>1.09437417984009</v>
      </c>
      <c r="AV74" s="0" t="n">
        <v>7.22904682159424</v>
      </c>
      <c r="AW74" s="0" t="n">
        <v>0.421790033578873</v>
      </c>
      <c r="AX74" s="0" t="n">
        <v>0.392211228609085</v>
      </c>
      <c r="AY74" s="0" t="n">
        <v>0.00944515131413937</v>
      </c>
      <c r="AZ74" s="0" t="n">
        <v>1.20579504966736</v>
      </c>
      <c r="BA74" s="0" t="n">
        <v>1.16414999961853</v>
      </c>
      <c r="BB74" s="0" t="n">
        <v>1.1012054681778</v>
      </c>
      <c r="BC74" s="0" t="n">
        <v>1.74336385726929</v>
      </c>
      <c r="BD74" s="0" t="n">
        <v>1.09522247314453</v>
      </c>
      <c r="BE74" s="0" t="n">
        <v>7.02865171432495</v>
      </c>
      <c r="BF74" s="0" t="n">
        <v>0.391829013824463</v>
      </c>
      <c r="BG74" s="0" t="n">
        <v>0.353765398263931</v>
      </c>
      <c r="BH74" s="0" t="n">
        <v>0.0101837171241641</v>
      </c>
      <c r="BI74" s="0" t="n">
        <v>1.12021791934967</v>
      </c>
      <c r="BJ74" s="0" t="n">
        <v>1.17797744274139</v>
      </c>
      <c r="BK74" s="0" t="n">
        <v>1.0845320224762</v>
      </c>
      <c r="BL74" s="0" t="n">
        <v>1.79607093334198</v>
      </c>
      <c r="BM74" s="0" t="n">
        <v>1.6809458732605</v>
      </c>
      <c r="BN74" s="0" t="n">
        <v>8.97418022155762</v>
      </c>
      <c r="BO74" s="0" t="n">
        <v>0.846486687660217</v>
      </c>
      <c r="BP74" s="0" t="n">
        <v>0.690716624259949</v>
      </c>
      <c r="BQ74" s="0" t="n">
        <v>0.0300463326275349</v>
      </c>
      <c r="BR74" s="0" t="n">
        <v>1.88633966445923</v>
      </c>
      <c r="BS74" s="0" t="n">
        <v>1.71362674236298</v>
      </c>
      <c r="BT74" s="0" t="n">
        <v>1.4122394323349</v>
      </c>
      <c r="BU74" s="0" t="n">
        <v>6.98881006240845</v>
      </c>
      <c r="BV74" s="0" t="n">
        <v>1.26499342918396</v>
      </c>
      <c r="BW74" s="0" t="n">
        <v>7.11102533340454</v>
      </c>
      <c r="BX74" s="0" t="n">
        <v>0.641933798789978</v>
      </c>
      <c r="BY74" s="0" t="n">
        <v>0.577202618122101</v>
      </c>
      <c r="BZ74" s="0" t="n">
        <v>0.0169566031545401</v>
      </c>
      <c r="CA74" s="0" t="n">
        <v>1.44857954978943</v>
      </c>
      <c r="CB74" s="0" t="n">
        <v>1.34335434436798</v>
      </c>
      <c r="CC74" s="0" t="n">
        <v>1.22075891494751</v>
      </c>
      <c r="CD74" s="0" t="n">
        <v>3.82239603996277</v>
      </c>
      <c r="CE74" s="0" t="n">
        <v>1.16566944122314</v>
      </c>
      <c r="CF74" s="0" t="n">
        <v>9.22330570220947</v>
      </c>
      <c r="CG74" s="0" t="n">
        <v>0.316547751426697</v>
      </c>
      <c r="CH74" s="0" t="n">
        <v>0.260918259620667</v>
      </c>
      <c r="CI74" s="0" t="n">
        <v>0.0189170055091381</v>
      </c>
      <c r="CJ74" s="0" t="n">
        <v>1.26131296157837</v>
      </c>
      <c r="CK74" s="0" t="n">
        <v>1.42453694343567</v>
      </c>
      <c r="CL74" s="0" t="n">
        <v>1.21521735191345</v>
      </c>
      <c r="CM74" s="0" t="n">
        <v>2.86269664764404</v>
      </c>
      <c r="CN74" s="0" t="n">
        <v>1.36708796024323</v>
      </c>
      <c r="CO74" s="0" t="n">
        <v>8.17788887023926</v>
      </c>
      <c r="CP74" s="0" t="n">
        <v>0.692065894603729</v>
      </c>
      <c r="CQ74" s="0" t="n">
        <v>0.607519745826721</v>
      </c>
      <c r="CR74" s="0" t="n">
        <v>0.0187012981623411</v>
      </c>
      <c r="CS74" s="0" t="n">
        <v>1.60573196411133</v>
      </c>
      <c r="CT74" s="0" t="n">
        <v>1.51010203361511</v>
      </c>
      <c r="CU74" s="0" t="n">
        <v>1.34090781211853</v>
      </c>
      <c r="CV74" s="0" t="n">
        <v>4.06340646743774</v>
      </c>
      <c r="CW74" s="0" t="n">
        <v>1.61580717563629</v>
      </c>
      <c r="CX74" s="0" t="n">
        <v>9.98247051239014</v>
      </c>
      <c r="CY74" s="0" t="n">
        <v>0.722533643245697</v>
      </c>
      <c r="CZ74" s="0" t="n">
        <v>0.584489107131958</v>
      </c>
      <c r="DA74" s="0" t="n">
        <v>0.0274987258017063</v>
      </c>
      <c r="DB74" s="0" t="n">
        <v>1.8016699552536</v>
      </c>
      <c r="DC74" s="0" t="n">
        <v>1.75941562652588</v>
      </c>
      <c r="DD74" s="0" t="n">
        <v>1.44324481487274</v>
      </c>
      <c r="DE74" s="0" t="n">
        <v>5.49207496643066</v>
      </c>
      <c r="DF74" s="0" t="n">
        <v>1.39522469043732</v>
      </c>
      <c r="DG74" s="0" t="n">
        <v>8.44736957550049</v>
      </c>
      <c r="DH74" s="0" t="n">
        <v>0.681034207344055</v>
      </c>
      <c r="DI74" s="0" t="n">
        <v>0.585387825965881</v>
      </c>
      <c r="DJ74" s="0" t="n">
        <v>0.0200192406773567</v>
      </c>
      <c r="DK74" s="0" t="n">
        <v>1.60960745811462</v>
      </c>
      <c r="DL74" s="0" t="n">
        <v>1.54154276847839</v>
      </c>
      <c r="DM74" s="0" t="n">
        <v>1.34139156341553</v>
      </c>
      <c r="DN74" s="0" t="n">
        <v>4.22116899490356</v>
      </c>
      <c r="DO74" s="0" t="n">
        <v>1.3082070350647</v>
      </c>
      <c r="DP74" s="0" t="n">
        <v>8.1462287902832</v>
      </c>
      <c r="DQ74" s="0" t="n">
        <v>0.617030620574951</v>
      </c>
      <c r="DR74" s="0" t="n">
        <v>0.536262273788452</v>
      </c>
      <c r="DS74" s="0" t="n">
        <v>0.0175136830657721</v>
      </c>
      <c r="DT74" s="0" t="n">
        <v>1.54832434654236</v>
      </c>
      <c r="DU74" s="0" t="n">
        <v>1.40113019943237</v>
      </c>
      <c r="DV74" s="0" t="n">
        <v>1.232834815979</v>
      </c>
      <c r="DW74" s="0" t="n">
        <v>3.68357515335083</v>
      </c>
      <c r="DX74" s="0" t="n">
        <v>1.0884622335434</v>
      </c>
      <c r="DY74" s="0" t="n">
        <v>6.92705154418945</v>
      </c>
      <c r="DZ74" s="0" t="n">
        <v>0.404914081096649</v>
      </c>
      <c r="EA74" s="0" t="n">
        <v>0.376866459846497</v>
      </c>
      <c r="EB74" s="0" t="n">
        <v>0.0103169456124306</v>
      </c>
      <c r="EC74" s="0" t="n">
        <v>1.13037633895874</v>
      </c>
      <c r="ED74" s="0" t="n">
        <v>1.16292321681976</v>
      </c>
      <c r="EE74" s="0" t="n">
        <v>1.1022721529007</v>
      </c>
      <c r="EF74" s="0" t="n">
        <v>1.8629983663559</v>
      </c>
      <c r="EG74" s="0" t="n">
        <v>1.43932378292084</v>
      </c>
      <c r="EH74" s="0" t="n">
        <v>9.33127021789551</v>
      </c>
      <c r="EI74" s="0" t="n">
        <v>0.7098548412323</v>
      </c>
      <c r="EJ74" s="0" t="n">
        <v>0.59348726272583</v>
      </c>
      <c r="EK74" s="0" t="n">
        <v>0.0243884697556496</v>
      </c>
      <c r="EL74" s="0" t="n">
        <v>1.77591371536255</v>
      </c>
      <c r="EM74" s="0" t="n">
        <v>1.60920262336731</v>
      </c>
      <c r="EN74" s="0" t="n">
        <v>1.36204767227173</v>
      </c>
      <c r="EO74" s="0" t="n">
        <v>5.13632345199585</v>
      </c>
      <c r="EP74" s="0" t="n">
        <v>1.12564766407013</v>
      </c>
      <c r="EQ74" s="0" t="n">
        <v>5.14363622665405</v>
      </c>
      <c r="ER74" s="0" t="n">
        <v>0.597573459148407</v>
      </c>
      <c r="ES74" s="0" t="n">
        <v>0.539208948612213</v>
      </c>
      <c r="ET74" s="0" t="n">
        <v>0.0110129676759243</v>
      </c>
      <c r="EU74" s="0" t="n">
        <v>1.12961637973785</v>
      </c>
      <c r="EV74" s="0" t="n">
        <v>1.15881907939911</v>
      </c>
      <c r="EW74" s="0" t="n">
        <v>1.05519700050354</v>
      </c>
      <c r="EX74" s="0" t="n">
        <v>2.67640471458435</v>
      </c>
      <c r="EY74" s="0" t="n">
        <v>1.2156093120575</v>
      </c>
      <c r="EZ74" s="0" t="n">
        <v>4.93134593963623</v>
      </c>
      <c r="FA74" s="0" t="n">
        <v>0.733013570308685</v>
      </c>
      <c r="FB74" s="0" t="n">
        <v>0.635683059692383</v>
      </c>
      <c r="FC74" s="0" t="n">
        <v>0.0701259225606918</v>
      </c>
      <c r="FD74" s="0" t="n">
        <v>1.21380603313446</v>
      </c>
      <c r="FE74" s="0" t="n">
        <v>1.29081177711487</v>
      </c>
      <c r="FF74" s="0" t="n">
        <v>1.12769293785095</v>
      </c>
      <c r="FG74" s="0" t="n">
        <v>19.1006927490234</v>
      </c>
      <c r="FH74" s="0" t="n">
        <v>1.07671272754669</v>
      </c>
      <c r="FI74" s="0" t="n">
        <v>6.02945232391357</v>
      </c>
      <c r="FJ74" s="0" t="n">
        <v>0.450790375471115</v>
      </c>
      <c r="FK74" s="0" t="n">
        <v>0.41760841012001</v>
      </c>
      <c r="FL74" s="0" t="n">
        <v>0.00872301124036312</v>
      </c>
      <c r="FM74" s="0" t="n">
        <v>1.07461977005005</v>
      </c>
      <c r="FN74" s="0" t="n">
        <v>1.11800217628479</v>
      </c>
      <c r="FO74" s="0" t="n">
        <v>1.05070734024048</v>
      </c>
      <c r="FP74" s="0" t="n">
        <v>1.72040271759033</v>
      </c>
      <c r="FQ74" s="0" t="n">
        <v>1.26385939121246</v>
      </c>
      <c r="FR74" s="0" t="n">
        <v>9.43222999572754</v>
      </c>
      <c r="FS74" s="0" t="n">
        <v>0.447375655174255</v>
      </c>
      <c r="FT74" s="0" t="n">
        <v>0.376479655504227</v>
      </c>
      <c r="FU74" s="0" t="n">
        <v>0.0181873757392168</v>
      </c>
      <c r="FV74" s="0" t="n">
        <v>1.44546115398407</v>
      </c>
      <c r="FW74" s="0" t="n">
        <v>1.46236765384674</v>
      </c>
      <c r="FX74" s="0" t="n">
        <v>1.25815653800964</v>
      </c>
      <c r="FY74" s="0" t="n">
        <v>3.08424401283264</v>
      </c>
      <c r="FZ74" s="0" t="n">
        <v>1.31893825531006</v>
      </c>
      <c r="GA74" s="0" t="n">
        <v>8.98674201965332</v>
      </c>
      <c r="GB74" s="0" t="n">
        <v>0.577335476875305</v>
      </c>
      <c r="GC74" s="0" t="n">
        <v>0.506688237190247</v>
      </c>
      <c r="GD74" s="0" t="n">
        <v>0.0156810693442822</v>
      </c>
      <c r="GE74" s="0" t="n">
        <v>1.68325424194336</v>
      </c>
      <c r="GF74" s="0" t="n">
        <v>1.33602976799011</v>
      </c>
      <c r="GG74" s="0" t="n">
        <v>1.18759548664093</v>
      </c>
      <c r="GH74" s="0" t="n">
        <v>3.25019788742065</v>
      </c>
      <c r="GI74" s="0" t="n">
        <v>1.26728856563568</v>
      </c>
      <c r="GJ74" s="0" t="n">
        <v>7.51131725311279</v>
      </c>
      <c r="GK74" s="0" t="n">
        <v>0.610728323459625</v>
      </c>
      <c r="GL74" s="0" t="n">
        <v>0.547550976276398</v>
      </c>
      <c r="GM74" s="0" t="n">
        <v>0.0142985470592976</v>
      </c>
      <c r="GN74" s="0" t="n">
        <v>1.46700584888458</v>
      </c>
      <c r="GO74" s="0" t="n">
        <v>1.34109842777252</v>
      </c>
      <c r="GP74" s="0" t="n">
        <v>1.21639800071716</v>
      </c>
      <c r="GQ74" s="0" t="n">
        <v>3.09025478363037</v>
      </c>
      <c r="GR74" s="0" t="n">
        <v>1.17289161682129</v>
      </c>
      <c r="GS74" s="0" t="n">
        <v>5.29728317260742</v>
      </c>
      <c r="GT74" s="0" t="n">
        <v>0.714591085910797</v>
      </c>
      <c r="GU74" s="0" t="n">
        <v>0.660362958908081</v>
      </c>
      <c r="GV74" s="0" t="n">
        <v>0.0147113502025604</v>
      </c>
      <c r="GW74" s="0" t="n">
        <v>1.41872847080231</v>
      </c>
      <c r="GX74" s="0" t="n">
        <v>1.18535006046295</v>
      </c>
      <c r="GY74" s="0" t="n">
        <v>1.1024022102356</v>
      </c>
      <c r="GZ74" s="0" t="n">
        <v>4.35998821258545</v>
      </c>
      <c r="HA74" s="0" t="n">
        <v>1.35713291168213</v>
      </c>
      <c r="HB74" s="0" t="n">
        <v>8.94356918334961</v>
      </c>
      <c r="HC74" s="0" t="n">
        <v>0.576163947582245</v>
      </c>
      <c r="HD74" s="0" t="n">
        <v>0.487972855567932</v>
      </c>
      <c r="HE74" s="0" t="n">
        <v>0.0171322897076607</v>
      </c>
      <c r="HF74" s="0" t="n">
        <v>1.50195670127869</v>
      </c>
      <c r="HG74" s="0" t="n">
        <v>1.57147574424744</v>
      </c>
      <c r="HH74" s="0" t="n">
        <v>1.35348773002625</v>
      </c>
      <c r="HI74" s="0" t="n">
        <v>3.18382096290588</v>
      </c>
      <c r="HJ74" s="0" t="n">
        <v>1.4397736787796</v>
      </c>
      <c r="HK74" s="0" t="n">
        <v>8.32156562805176</v>
      </c>
      <c r="HL74" s="0" t="n">
        <v>0.62211799621582</v>
      </c>
      <c r="HM74" s="0" t="n">
        <v>0.517659485340118</v>
      </c>
      <c r="HN74" s="0" t="n">
        <v>0.0251699630171061</v>
      </c>
      <c r="HO74" s="0" t="n">
        <v>1.51534938812256</v>
      </c>
      <c r="HP74" s="0" t="n">
        <v>1.49585068225861</v>
      </c>
      <c r="HQ74" s="0" t="n">
        <v>1.26177763938904</v>
      </c>
      <c r="HR74" s="0" t="n">
        <v>5.07197427749634</v>
      </c>
      <c r="HS74" s="0" t="n">
        <v>1.04396712779999</v>
      </c>
      <c r="HT74" s="0" t="n">
        <v>8.92511463165283</v>
      </c>
      <c r="HU74" s="0" t="n">
        <v>0.114625625312328</v>
      </c>
      <c r="HV74" s="0" t="n">
        <v>0.0964138954877853</v>
      </c>
      <c r="HW74" s="0" t="n">
        <v>0.00940931495279074</v>
      </c>
      <c r="HX74" s="0" t="n">
        <v>1.04231190681458</v>
      </c>
      <c r="HY74" s="0" t="n">
        <v>1.28477358818054</v>
      </c>
      <c r="HZ74" s="0" t="n">
        <v>1.19867134094238</v>
      </c>
      <c r="IA74" s="0" t="n">
        <v>1.21598613262177</v>
      </c>
      <c r="IB74" s="0" t="n">
        <v>1.26513051986694</v>
      </c>
      <c r="IC74" s="0" t="n">
        <v>9.09488296508789</v>
      </c>
      <c r="ID74" s="0" t="n">
        <v>0.444055080413818</v>
      </c>
      <c r="IE74" s="0" t="n">
        <v>0.359901249408722</v>
      </c>
      <c r="IF74" s="0" t="n">
        <v>0.0211061015725136</v>
      </c>
      <c r="IG74" s="0" t="n">
        <v>1.37010097503662</v>
      </c>
      <c r="IH74" s="0" t="n">
        <v>1.5107079744339</v>
      </c>
      <c r="II74" s="0" t="n">
        <v>1.25345063209534</v>
      </c>
      <c r="IJ74" s="0" t="n">
        <v>3.51844000816345</v>
      </c>
      <c r="IK74" s="0" t="n">
        <v>1.13934946060181</v>
      </c>
      <c r="IL74" s="0" t="n">
        <v>6.18314361572266</v>
      </c>
      <c r="IM74" s="0" t="n">
        <v>0.534353017807007</v>
      </c>
      <c r="IN74" s="0" t="n">
        <v>0.474576652050018</v>
      </c>
      <c r="IO74" s="0" t="n">
        <v>0.0121425874531269</v>
      </c>
      <c r="IP74" s="0" t="n">
        <v>1.17825329303741</v>
      </c>
      <c r="IQ74" s="0" t="n">
        <v>1.20941650867462</v>
      </c>
      <c r="IR74" s="0" t="n">
        <v>1.08737254142761</v>
      </c>
      <c r="IS74" s="0" t="n">
        <v>2.56051445007324</v>
      </c>
      <c r="IT74" s="0" t="n">
        <v>1.23631799221039</v>
      </c>
      <c r="IU74" s="0" t="n">
        <v>7.52233982086182</v>
      </c>
      <c r="IV74" s="0" t="n">
        <v>0.602370977401733</v>
      </c>
      <c r="IW74" s="0" t="n">
        <v>0.548903703689575</v>
      </c>
      <c r="IX74" s="0" t="n">
        <v>0.0172522384673357</v>
      </c>
      <c r="IY74" s="0" t="n">
        <v>1.56602466106415</v>
      </c>
      <c r="IZ74" s="0" t="n">
        <v>1.23163974285126</v>
      </c>
      <c r="JA74" s="0" t="n">
        <v>1.13374102115631</v>
      </c>
      <c r="JB74" s="0" t="n">
        <v>3.97445631027222</v>
      </c>
    </row>
    <row r="75" customFormat="false" ht="12.75" hidden="false" customHeight="false" outlineLevel="0" collapsed="false">
      <c r="A75" s="0" t="s">
        <v>608</v>
      </c>
      <c r="B75" s="0" t="n">
        <v>1.26333892345428</v>
      </c>
      <c r="C75" s="0" t="n">
        <v>7.06208181381226</v>
      </c>
      <c r="D75" s="0" t="n">
        <v>0.840605080127716</v>
      </c>
      <c r="E75" s="0" t="n">
        <v>0.359604179859161</v>
      </c>
      <c r="F75" s="0" t="n">
        <v>0.298786163330078</v>
      </c>
      <c r="G75" s="0" t="n">
        <v>1.48873245716095</v>
      </c>
      <c r="H75" s="0" t="n">
        <v>1.34308958053589</v>
      </c>
      <c r="I75" s="0" t="n">
        <v>1.8186936378479</v>
      </c>
      <c r="J75" s="0" t="n">
        <v>1.01972353458405</v>
      </c>
      <c r="K75" s="0" t="n">
        <v>1.29717993736267</v>
      </c>
      <c r="L75" s="0" t="n">
        <v>6.3262186050415</v>
      </c>
      <c r="M75" s="0" t="n">
        <v>0.919329941272736</v>
      </c>
      <c r="N75" s="0" t="n">
        <v>0.493838012218475</v>
      </c>
      <c r="O75" s="0" t="n">
        <v>0.25365886092186</v>
      </c>
      <c r="P75" s="0" t="n">
        <v>1.59193527698517</v>
      </c>
      <c r="Q75" s="0" t="n">
        <v>1.33899033069611</v>
      </c>
      <c r="R75" s="0" t="n">
        <v>1.50600051879883</v>
      </c>
      <c r="S75" s="0" t="n">
        <v>1.03340184688568</v>
      </c>
      <c r="T75" s="0" t="n">
        <v>1.78632938861847</v>
      </c>
      <c r="U75" s="0" t="n">
        <v>9.30100250244141</v>
      </c>
      <c r="V75" s="0" t="n">
        <v>1.21384465694428</v>
      </c>
      <c r="W75" s="0" t="n">
        <v>0.667066335678101</v>
      </c>
      <c r="X75" s="0" t="n">
        <v>0.277057975530624</v>
      </c>
      <c r="Y75" s="0" t="n">
        <v>2.33700942993164</v>
      </c>
      <c r="Z75" s="0" t="n">
        <v>1.76915681362152</v>
      </c>
      <c r="AA75" s="0" t="n">
        <v>2.04054307937622</v>
      </c>
      <c r="AB75" s="0" t="n">
        <v>1.12704014778137</v>
      </c>
      <c r="AC75" s="0" t="n">
        <v>1.25145411491394</v>
      </c>
      <c r="AD75" s="0" t="n">
        <v>7.40433216094971</v>
      </c>
      <c r="AE75" s="0" t="n">
        <v>0.806808233261108</v>
      </c>
      <c r="AF75" s="0" t="n">
        <v>0.321620255708694</v>
      </c>
      <c r="AG75" s="0" t="n">
        <v>0.312132358551025</v>
      </c>
      <c r="AH75" s="0" t="n">
        <v>1.48743939399719</v>
      </c>
      <c r="AI75" s="0" t="n">
        <v>1.32829403877258</v>
      </c>
      <c r="AJ75" s="0" t="n">
        <v>2.03409385681152</v>
      </c>
      <c r="AK75" s="0" t="n">
        <v>1.01514995098114</v>
      </c>
      <c r="AL75" s="0" t="n">
        <v>1.30097532272339</v>
      </c>
      <c r="AM75" s="0" t="n">
        <v>8.20550918579102</v>
      </c>
      <c r="AN75" s="0" t="n">
        <v>0.810060024261475</v>
      </c>
      <c r="AO75" s="0" t="n">
        <v>0.309998691082001</v>
      </c>
      <c r="AP75" s="0" t="n">
        <v>0.323501974344254</v>
      </c>
      <c r="AQ75" s="0" t="n">
        <v>1.59575164318085</v>
      </c>
      <c r="AR75" s="0" t="n">
        <v>1.36269962787628</v>
      </c>
      <c r="AS75" s="0" t="n">
        <v>2.37827444076538</v>
      </c>
      <c r="AT75" s="0" t="n">
        <v>1.01853227615356</v>
      </c>
      <c r="AU75" s="0" t="n">
        <v>1.24005532264709</v>
      </c>
      <c r="AV75" s="0" t="n">
        <v>6.59834575653076</v>
      </c>
      <c r="AW75" s="0" t="n">
        <v>0.844332873821259</v>
      </c>
      <c r="AX75" s="0" t="n">
        <v>0.400080621242523</v>
      </c>
      <c r="AY75" s="0" t="n">
        <v>0.273248046636581</v>
      </c>
      <c r="AZ75" s="0" t="n">
        <v>1.51001143455505</v>
      </c>
      <c r="BA75" s="0" t="n">
        <v>1.28833544254303</v>
      </c>
      <c r="BB75" s="0" t="n">
        <v>1.53304302692413</v>
      </c>
      <c r="BC75" s="0" t="n">
        <v>1.01237237453461</v>
      </c>
      <c r="BD75" s="0" t="n">
        <v>1.23994410037994</v>
      </c>
      <c r="BE75" s="0" t="n">
        <v>7.22396659851074</v>
      </c>
      <c r="BF75" s="0" t="n">
        <v>0.815115869045258</v>
      </c>
      <c r="BG75" s="0" t="n">
        <v>0.335798323154449</v>
      </c>
      <c r="BH75" s="0" t="n">
        <v>0.301740735769272</v>
      </c>
      <c r="BI75" s="0" t="n">
        <v>1.50270199775696</v>
      </c>
      <c r="BJ75" s="0" t="n">
        <v>1.31289100646973</v>
      </c>
      <c r="BK75" s="0" t="n">
        <v>1.79604780673981</v>
      </c>
      <c r="BL75" s="0" t="n">
        <v>1.01617646217346</v>
      </c>
      <c r="BM75" s="0" t="n">
        <v>1.70129251480103</v>
      </c>
      <c r="BN75" s="0" t="n">
        <v>9.26568031311035</v>
      </c>
      <c r="BO75" s="0" t="n">
        <v>1.13746500015259</v>
      </c>
      <c r="BP75" s="0" t="n">
        <v>0.603230655193329</v>
      </c>
      <c r="BQ75" s="0" t="n">
        <v>0.277201414108276</v>
      </c>
      <c r="BR75" s="0" t="n">
        <v>2.22633457183838</v>
      </c>
      <c r="BS75" s="0" t="n">
        <v>1.69325542449951</v>
      </c>
      <c r="BT75" s="0" t="n">
        <v>2.03705477714539</v>
      </c>
      <c r="BU75" s="0" t="n">
        <v>1.07831740379334</v>
      </c>
      <c r="BV75" s="0" t="n">
        <v>1.51466917991638</v>
      </c>
      <c r="BW75" s="0" t="n">
        <v>10.132924079895</v>
      </c>
      <c r="BX75" s="0" t="n">
        <v>0.882118880748749</v>
      </c>
      <c r="BY75" s="0" t="n">
        <v>0.29329514503479</v>
      </c>
      <c r="BZ75" s="0" t="n">
        <v>0.363442718982697</v>
      </c>
      <c r="CA75" s="0" t="n">
        <v>1.78622722625732</v>
      </c>
      <c r="CB75" s="0" t="n">
        <v>1.59631741046906</v>
      </c>
      <c r="CC75" s="0" t="n">
        <v>7.22584772109985</v>
      </c>
      <c r="CD75" s="0" t="n">
        <v>1.03723204135895</v>
      </c>
      <c r="CE75" s="0" t="n">
        <v>1.29667663574219</v>
      </c>
      <c r="CF75" s="0" t="n">
        <v>8.45769309997559</v>
      </c>
      <c r="CG75" s="0" t="n">
        <v>0.800328671932221</v>
      </c>
      <c r="CH75" s="0" t="n">
        <v>0.267422378063202</v>
      </c>
      <c r="CI75" s="0" t="n">
        <v>0.337147027254105</v>
      </c>
      <c r="CJ75" s="0" t="n">
        <v>1.60693860054016</v>
      </c>
      <c r="CK75" s="0" t="n">
        <v>1.36832070350647</v>
      </c>
      <c r="CL75" s="0" t="n">
        <v>2.43423867225647</v>
      </c>
      <c r="CM75" s="0" t="n">
        <v>1.03706204891205</v>
      </c>
      <c r="CN75" s="0" t="n">
        <v>1.51045167446136</v>
      </c>
      <c r="CO75" s="0" t="n">
        <v>8.32311725616455</v>
      </c>
      <c r="CP75" s="0" t="n">
        <v>1.02901232242584</v>
      </c>
      <c r="CQ75" s="0" t="n">
        <v>0.515630722045898</v>
      </c>
      <c r="CR75" s="0" t="n">
        <v>0.285585105419159</v>
      </c>
      <c r="CS75" s="0" t="n">
        <v>1.88950228691101</v>
      </c>
      <c r="CT75" s="0" t="n">
        <v>1.57680881023407</v>
      </c>
      <c r="CU75" s="0" t="n">
        <v>2.02192616462708</v>
      </c>
      <c r="CV75" s="0" t="n">
        <v>1.04962694644928</v>
      </c>
      <c r="CW75" s="0" t="n">
        <v>1.58591485023499</v>
      </c>
      <c r="CX75" s="0" t="n">
        <v>8.85412502288818</v>
      </c>
      <c r="CY75" s="0" t="n">
        <v>1.02839291095734</v>
      </c>
      <c r="CZ75" s="0" t="n">
        <v>0.491157084703445</v>
      </c>
      <c r="DA75" s="0" t="n">
        <v>0.283834010362625</v>
      </c>
      <c r="DB75" s="0" t="n">
        <v>2.04785251617432</v>
      </c>
      <c r="DC75" s="0" t="n">
        <v>1.56052470207214</v>
      </c>
      <c r="DD75" s="0" t="n">
        <v>1.82741641998291</v>
      </c>
      <c r="DE75" s="0" t="n">
        <v>1.06280970573425</v>
      </c>
      <c r="DF75" s="0" t="n">
        <v>1.55654919147491</v>
      </c>
      <c r="DG75" s="0" t="n">
        <v>8.70830249786377</v>
      </c>
      <c r="DH75" s="0" t="n">
        <v>1.03216660022736</v>
      </c>
      <c r="DI75" s="0" t="n">
        <v>0.499515056610107</v>
      </c>
      <c r="DJ75" s="0" t="n">
        <v>0.290624111890793</v>
      </c>
      <c r="DK75" s="0" t="n">
        <v>1.96021699905396</v>
      </c>
      <c r="DL75" s="0" t="n">
        <v>1.58886122703552</v>
      </c>
      <c r="DM75" s="0" t="n">
        <v>2.00881552696228</v>
      </c>
      <c r="DN75" s="0" t="n">
        <v>1.05910813808441</v>
      </c>
      <c r="DO75" s="0" t="n">
        <v>1.49412083625793</v>
      </c>
      <c r="DP75" s="0" t="n">
        <v>8.54646492004395</v>
      </c>
      <c r="DQ75" s="0" t="n">
        <v>1.00703811645508</v>
      </c>
      <c r="DR75" s="0" t="n">
        <v>0.507918059825897</v>
      </c>
      <c r="DS75" s="0" t="n">
        <v>0.279264450073242</v>
      </c>
      <c r="DT75" s="0" t="n">
        <v>1.98903429508209</v>
      </c>
      <c r="DU75" s="0" t="n">
        <v>1.52323031425476</v>
      </c>
      <c r="DV75" s="0" t="n">
        <v>1.85841023921967</v>
      </c>
      <c r="DW75" s="0" t="n">
        <v>1.05222725868225</v>
      </c>
      <c r="DX75" s="0" t="n">
        <v>1.26135563850403</v>
      </c>
      <c r="DY75" s="0" t="n">
        <v>8.07457542419434</v>
      </c>
      <c r="DZ75" s="0" t="n">
        <v>0.811431646347046</v>
      </c>
      <c r="EA75" s="0" t="n">
        <v>0.331008195877075</v>
      </c>
      <c r="EB75" s="0" t="n">
        <v>0.311273515224457</v>
      </c>
      <c r="EC75" s="0" t="n">
        <v>1.63245010375977</v>
      </c>
      <c r="ED75" s="0" t="n">
        <v>1.33044445514679</v>
      </c>
      <c r="EE75" s="0" t="n">
        <v>2.02499341964722</v>
      </c>
      <c r="EF75" s="0" t="n">
        <v>1.01882696151733</v>
      </c>
      <c r="EG75" s="0" t="n">
        <v>1.56572282314301</v>
      </c>
      <c r="EH75" s="0" t="n">
        <v>10.611065864563</v>
      </c>
      <c r="EI75" s="0" t="n">
        <v>0.955207288265228</v>
      </c>
      <c r="EJ75" s="0" t="n">
        <v>0.304067254066467</v>
      </c>
      <c r="EK75" s="0" t="n">
        <v>0.366095840930939</v>
      </c>
      <c r="EL75" s="0" t="n">
        <v>1.88209474086761</v>
      </c>
      <c r="EM75" s="0" t="n">
        <v>1.72001206874847</v>
      </c>
      <c r="EN75" s="0" t="n">
        <v>6.54002618789673</v>
      </c>
      <c r="EO75" s="0" t="n">
        <v>1.05127263069153</v>
      </c>
      <c r="EP75" s="0" t="n">
        <v>1.29700970649719</v>
      </c>
      <c r="EQ75" s="0" t="n">
        <v>7.57744121551514</v>
      </c>
      <c r="ER75" s="0" t="n">
        <v>0.839317321777344</v>
      </c>
      <c r="ES75" s="0" t="n">
        <v>0.361896097660065</v>
      </c>
      <c r="ET75" s="0" t="n">
        <v>0.304577171802521</v>
      </c>
      <c r="EU75" s="0" t="n">
        <v>1.56689274311066</v>
      </c>
      <c r="EV75" s="0" t="n">
        <v>1.35680961608887</v>
      </c>
      <c r="EW75" s="0" t="n">
        <v>1.98712933063507</v>
      </c>
      <c r="EX75" s="0" t="n">
        <v>1.01965236663818</v>
      </c>
      <c r="EY75" s="0" t="n">
        <v>1.19599640369415</v>
      </c>
      <c r="EZ75" s="0" t="n">
        <v>4.87096405029297</v>
      </c>
      <c r="FA75" s="0" t="n">
        <v>0.839706957340241</v>
      </c>
      <c r="FB75" s="0" t="n">
        <v>0.451994180679321</v>
      </c>
      <c r="FC75" s="0" t="n">
        <v>0.246805623173714</v>
      </c>
      <c r="FD75" s="0" t="n">
        <v>1.29025542736053</v>
      </c>
      <c r="FE75" s="0" t="n">
        <v>1.19572508335114</v>
      </c>
      <c r="FF75" s="0" t="n">
        <v>1.25025141239166</v>
      </c>
      <c r="FG75" s="0" t="n">
        <v>1.05840981006622</v>
      </c>
      <c r="FH75" s="0" t="n">
        <v>1.23622953891754</v>
      </c>
      <c r="FI75" s="0" t="n">
        <v>7.60200595855713</v>
      </c>
      <c r="FJ75" s="0" t="n">
        <v>0.770503997802734</v>
      </c>
      <c r="FK75" s="0" t="n">
        <v>0.251397401094437</v>
      </c>
      <c r="FL75" s="0" t="n">
        <v>0.337852597236633</v>
      </c>
      <c r="FM75" s="0" t="n">
        <v>1.40359687805176</v>
      </c>
      <c r="FN75" s="0" t="n">
        <v>1.34505248069763</v>
      </c>
      <c r="FO75" s="0" t="n">
        <v>2.99257206916809</v>
      </c>
      <c r="FP75" s="0" t="n">
        <v>1.00990259647369</v>
      </c>
      <c r="FQ75" s="0" t="n">
        <v>1.39793944358826</v>
      </c>
      <c r="FR75" s="0" t="n">
        <v>8.17221546173096</v>
      </c>
      <c r="FS75" s="0" t="n">
        <v>0.908285617828369</v>
      </c>
      <c r="FT75" s="0" t="n">
        <v>0.406775891780853</v>
      </c>
      <c r="FU75" s="0" t="n">
        <v>0.295235157012939</v>
      </c>
      <c r="FV75" s="0" t="n">
        <v>1.77829420566559</v>
      </c>
      <c r="FW75" s="0" t="n">
        <v>1.42463088035584</v>
      </c>
      <c r="FX75" s="0" t="n">
        <v>1.82588636875153</v>
      </c>
      <c r="FY75" s="0" t="n">
        <v>1.04008769989014</v>
      </c>
      <c r="FZ75" s="0" t="n">
        <v>1.43453919887543</v>
      </c>
      <c r="GA75" s="0" t="n">
        <v>8.12010383605957</v>
      </c>
      <c r="GB75" s="0" t="n">
        <v>0.949652194976807</v>
      </c>
      <c r="GC75" s="0" t="n">
        <v>0.457989603281021</v>
      </c>
      <c r="GD75" s="0" t="n">
        <v>0.279031425714493</v>
      </c>
      <c r="GE75" s="0" t="n">
        <v>1.86838901042938</v>
      </c>
      <c r="GF75" s="0" t="n">
        <v>1.44491934776306</v>
      </c>
      <c r="GG75" s="0" t="n">
        <v>1.72840857505798</v>
      </c>
      <c r="GH75" s="0" t="n">
        <v>1.03943395614624</v>
      </c>
      <c r="GI75" s="0" t="n">
        <v>1.4801584482193</v>
      </c>
      <c r="GJ75" s="0" t="n">
        <v>8.61382293701172</v>
      </c>
      <c r="GK75" s="0" t="n">
        <v>0.959508180618286</v>
      </c>
      <c r="GL75" s="0" t="n">
        <v>0.436990141868591</v>
      </c>
      <c r="GM75" s="0" t="n">
        <v>0.302637726068497</v>
      </c>
      <c r="GN75" s="0" t="n">
        <v>1.81809508800507</v>
      </c>
      <c r="GO75" s="0" t="n">
        <v>1.53193759918213</v>
      </c>
      <c r="GP75" s="0" t="n">
        <v>2.19905066490173</v>
      </c>
      <c r="GQ75" s="0" t="n">
        <v>1.03414583206177</v>
      </c>
      <c r="GR75" s="0" t="n">
        <v>1.30927634239197</v>
      </c>
      <c r="GS75" s="0" t="n">
        <v>8.22376441955566</v>
      </c>
      <c r="GT75" s="0" t="n">
        <v>0.795383214950562</v>
      </c>
      <c r="GU75" s="0" t="n">
        <v>0.242969900369644</v>
      </c>
      <c r="GV75" s="0" t="n">
        <v>0.354451507329941</v>
      </c>
      <c r="GW75" s="0" t="n">
        <v>1.48007583618164</v>
      </c>
      <c r="GX75" s="0" t="n">
        <v>1.41581702232361</v>
      </c>
      <c r="GY75" s="0" t="n">
        <v>4.0298867225647</v>
      </c>
      <c r="GZ75" s="0" t="n">
        <v>1.03278088569641</v>
      </c>
      <c r="HA75" s="0" t="n">
        <v>1.41987538337708</v>
      </c>
      <c r="HB75" s="0" t="n">
        <v>8.12900161743164</v>
      </c>
      <c r="HC75" s="0" t="n">
        <v>0.924920737743378</v>
      </c>
      <c r="HD75" s="0" t="n">
        <v>0.399154514074326</v>
      </c>
      <c r="HE75" s="0" t="n">
        <v>0.298126697540283</v>
      </c>
      <c r="HF75" s="0" t="n">
        <v>1.74279975891113</v>
      </c>
      <c r="HG75" s="0" t="n">
        <v>1.46317529678345</v>
      </c>
      <c r="HH75" s="0" t="n">
        <v>1.89040911197662</v>
      </c>
      <c r="HI75" s="0" t="n">
        <v>1.03478276729584</v>
      </c>
      <c r="HJ75" s="0" t="n">
        <v>1.43255233764648</v>
      </c>
      <c r="HK75" s="0" t="n">
        <v>8.83325958251953</v>
      </c>
      <c r="HL75" s="0" t="n">
        <v>0.857219219207764</v>
      </c>
      <c r="HM75" s="0" t="n">
        <v>0.252553403377533</v>
      </c>
      <c r="HN75" s="0" t="n">
        <v>0.354108184576035</v>
      </c>
      <c r="HO75" s="0" t="n">
        <v>1.59772658348084</v>
      </c>
      <c r="HP75" s="0" t="n">
        <v>1.51998329162598</v>
      </c>
      <c r="HQ75" s="0" t="n">
        <v>3.88713550567627</v>
      </c>
      <c r="HR75" s="0" t="n">
        <v>1.03694438934326</v>
      </c>
      <c r="HS75" s="0" t="n">
        <v>1.24122166633606</v>
      </c>
      <c r="HT75" s="0" t="n">
        <v>8.14706611633301</v>
      </c>
      <c r="HU75" s="0" t="n">
        <v>0.781795740127564</v>
      </c>
      <c r="HV75" s="0" t="n">
        <v>0.289669990539551</v>
      </c>
      <c r="HW75" s="0" t="n">
        <v>0.319864571094513</v>
      </c>
      <c r="HX75" s="0" t="n">
        <v>1.58846163749695</v>
      </c>
      <c r="HY75" s="0" t="n">
        <v>1.31285488605499</v>
      </c>
      <c r="HZ75" s="0" t="n">
        <v>2.18491339683533</v>
      </c>
      <c r="IA75" s="0" t="n">
        <v>1.00967061519623</v>
      </c>
      <c r="IB75" s="0" t="n">
        <v>1.47231841087341</v>
      </c>
      <c r="IC75" s="0" t="n">
        <v>10.044153213501</v>
      </c>
      <c r="ID75" s="0" t="n">
        <v>0.879782617092133</v>
      </c>
      <c r="IE75" s="0" t="n">
        <v>0.277214497327805</v>
      </c>
      <c r="IF75" s="0" t="n">
        <v>0.364257633686066</v>
      </c>
      <c r="IG75" s="0" t="n">
        <v>1.77625000476837</v>
      </c>
      <c r="IH75" s="0" t="n">
        <v>1.58798444271088</v>
      </c>
      <c r="II75" s="0" t="n">
        <v>6.3503999710083</v>
      </c>
      <c r="IJ75" s="0" t="n">
        <v>1.04288756847382</v>
      </c>
      <c r="IK75" s="0" t="n">
        <v>1.26425671577454</v>
      </c>
      <c r="IL75" s="0" t="n">
        <v>7.36312103271484</v>
      </c>
      <c r="IM75" s="0" t="n">
        <v>0.825730562210083</v>
      </c>
      <c r="IN75" s="0" t="n">
        <v>0.342101216316223</v>
      </c>
      <c r="IO75" s="0" t="n">
        <v>0.29961621761322</v>
      </c>
      <c r="IP75" s="0" t="n">
        <v>1.55637693405151</v>
      </c>
      <c r="IQ75" s="0" t="n">
        <v>1.3172070980072</v>
      </c>
      <c r="IR75" s="0" t="n">
        <v>1.71150600910187</v>
      </c>
      <c r="IS75" s="0" t="n">
        <v>1.02531230449677</v>
      </c>
      <c r="IT75" s="0" t="n">
        <v>1.44075727462769</v>
      </c>
      <c r="IU75" s="0" t="n">
        <v>9.91506195068359</v>
      </c>
      <c r="IV75" s="0" t="n">
        <v>0.862823605537415</v>
      </c>
      <c r="IW75" s="0" t="n">
        <v>0.287421435117722</v>
      </c>
      <c r="IX75" s="0" t="n">
        <v>0.35414844751358</v>
      </c>
      <c r="IY75" s="0" t="n">
        <v>1.78595244884491</v>
      </c>
      <c r="IZ75" s="0" t="n">
        <v>1.5348687171936</v>
      </c>
      <c r="JA75" s="0" t="n">
        <v>4.70619201660156</v>
      </c>
      <c r="JB75" s="0" t="n">
        <v>1.03275632858276</v>
      </c>
    </row>
    <row r="76" customFormat="false" ht="12.75" hidden="false" customHeight="false" outlineLevel="0" collapsed="false">
      <c r="A76" s="0" t="s">
        <v>609</v>
      </c>
    </row>
    <row r="77" customFormat="false" ht="12.75" hidden="false" customHeight="false" outlineLevel="0" collapsed="false">
      <c r="A77" s="0" t="s">
        <v>610</v>
      </c>
      <c r="B77" s="0" t="n">
        <v>1.14884197711945</v>
      </c>
      <c r="C77" s="0" t="n">
        <v>23.906379699707</v>
      </c>
      <c r="D77" s="0" t="n">
        <v>0.5629962682724</v>
      </c>
      <c r="E77" s="0" t="n">
        <v>0.469268918037415</v>
      </c>
      <c r="F77" s="0" t="n">
        <v>0.0233986005187035</v>
      </c>
      <c r="G77" s="0" t="n">
        <v>1.03520905971527</v>
      </c>
      <c r="H77" s="0" t="n">
        <v>1.21078860759735</v>
      </c>
      <c r="I77" s="0" t="n">
        <v>1.08459687232971</v>
      </c>
      <c r="J77" s="0" t="n">
        <v>1.40296864509583</v>
      </c>
      <c r="K77" s="0" t="n">
        <v>1.18258726596832</v>
      </c>
      <c r="L77" s="0" t="n">
        <v>31.6562595367432</v>
      </c>
      <c r="M77" s="0" t="n">
        <v>0.4200858771801</v>
      </c>
      <c r="N77" s="0" t="n">
        <v>0.321018397808075</v>
      </c>
      <c r="O77" s="0" t="n">
        <v>0.0309210885316134</v>
      </c>
      <c r="P77" s="0" t="n">
        <v>1.04332208633423</v>
      </c>
      <c r="Q77" s="0" t="n">
        <v>1.41418099403381</v>
      </c>
      <c r="R77" s="0" t="n">
        <v>1.26091086864471</v>
      </c>
      <c r="S77" s="0" t="n">
        <v>1.4110985994339</v>
      </c>
      <c r="T77" s="0" t="n">
        <v>1.7691764831543</v>
      </c>
      <c r="U77" s="0" t="n">
        <v>23.5740432739258</v>
      </c>
      <c r="V77" s="0" t="n">
        <v>1.07007431983948</v>
      </c>
      <c r="W77" s="0" t="n">
        <v>0.828976571559906</v>
      </c>
      <c r="X77" s="0" t="n">
        <v>0.0477256439626217</v>
      </c>
      <c r="Y77" s="0" t="n">
        <v>1.26181328296661</v>
      </c>
      <c r="Z77" s="0" t="n">
        <v>1.88670206069946</v>
      </c>
      <c r="AA77" s="0" t="n">
        <v>1.53224122524261</v>
      </c>
      <c r="AB77" s="0" t="n">
        <v>3.53717541694641</v>
      </c>
      <c r="AC77" s="0" t="n">
        <v>1.14710402488709</v>
      </c>
      <c r="AD77" s="0" t="n">
        <v>20.1986713409424</v>
      </c>
      <c r="AE77" s="0" t="n">
        <v>0.632995963096619</v>
      </c>
      <c r="AF77" s="0" t="n">
        <v>0.564659714698792</v>
      </c>
      <c r="AG77" s="0" t="n">
        <v>0.0204337891191244</v>
      </c>
      <c r="AH77" s="0" t="n">
        <v>1.03376150131226</v>
      </c>
      <c r="AI77" s="0" t="n">
        <v>1.1565215587616</v>
      </c>
      <c r="AJ77" s="0" t="n">
        <v>1.08591592311859</v>
      </c>
      <c r="AK77" s="0" t="n">
        <v>1.44807231426239</v>
      </c>
      <c r="AL77" s="0" t="n">
        <v>1.14384877681732</v>
      </c>
      <c r="AM77" s="0" t="n">
        <v>20.027494430542</v>
      </c>
      <c r="AN77" s="0" t="n">
        <v>0.652532041072846</v>
      </c>
      <c r="AO77" s="0" t="n">
        <v>0.590925335884094</v>
      </c>
      <c r="AP77" s="0" t="n">
        <v>0.0195670332759619</v>
      </c>
      <c r="AQ77" s="0" t="n">
        <v>1.06955993175507</v>
      </c>
      <c r="AR77" s="0" t="n">
        <v>1.15250384807587</v>
      </c>
      <c r="AS77" s="0" t="n">
        <v>1.0943409204483</v>
      </c>
      <c r="AT77" s="0" t="n">
        <v>1.4469290971756</v>
      </c>
      <c r="AU77" s="0" t="n">
        <v>1.08621954917908</v>
      </c>
      <c r="AV77" s="0" t="n">
        <v>21.744701385498</v>
      </c>
      <c r="AW77" s="0" t="n">
        <v>0.571503400802612</v>
      </c>
      <c r="AX77" s="0" t="n">
        <v>0.514424800872803</v>
      </c>
      <c r="AY77" s="0" t="n">
        <v>0.0181227065622807</v>
      </c>
      <c r="AZ77" s="0" t="n">
        <v>1.03745794296265</v>
      </c>
      <c r="BA77" s="0" t="n">
        <v>1.11097598075867</v>
      </c>
      <c r="BB77" s="0" t="n">
        <v>1.06048381328583</v>
      </c>
      <c r="BC77" s="0" t="n">
        <v>1.1972473859787</v>
      </c>
      <c r="BD77" s="0" t="n">
        <v>1.11196577548981</v>
      </c>
      <c r="BE77" s="0" t="n">
        <v>24.7931518554688</v>
      </c>
      <c r="BF77" s="0" t="n">
        <v>0.512572109699249</v>
      </c>
      <c r="BG77" s="0" t="n">
        <v>0.438706010580063</v>
      </c>
      <c r="BH77" s="0" t="n">
        <v>0.0227142497897148</v>
      </c>
      <c r="BI77" s="0" t="n">
        <v>1.0287549495697</v>
      </c>
      <c r="BJ77" s="0" t="n">
        <v>1.16056764125824</v>
      </c>
      <c r="BK77" s="0" t="n">
        <v>1.07544207572937</v>
      </c>
      <c r="BL77" s="0" t="n">
        <v>1.3050354719162</v>
      </c>
      <c r="BM77" s="0" t="n">
        <v>1.56134378910065</v>
      </c>
      <c r="BN77" s="0" t="n">
        <v>23.9145336151123</v>
      </c>
      <c r="BO77" s="0" t="n">
        <v>0.878154516220093</v>
      </c>
      <c r="BP77" s="0" t="n">
        <v>0.690257787704468</v>
      </c>
      <c r="BQ77" s="0" t="n">
        <v>0.0349320247769356</v>
      </c>
      <c r="BR77" s="0" t="n">
        <v>1.1833975315094</v>
      </c>
      <c r="BS77" s="0" t="n">
        <v>1.65122580528259</v>
      </c>
      <c r="BT77" s="0" t="n">
        <v>1.37080919742584</v>
      </c>
      <c r="BU77" s="0" t="n">
        <v>2.39351558685303</v>
      </c>
      <c r="BV77" s="0" t="n">
        <v>1.29152524471283</v>
      </c>
      <c r="BW77" s="0" t="n">
        <v>28.6149120330811</v>
      </c>
      <c r="BX77" s="0" t="n">
        <v>0.558972358703613</v>
      </c>
      <c r="BY77" s="0" t="n">
        <v>0.446836531162262</v>
      </c>
      <c r="BZ77" s="0" t="n">
        <v>0.0322648994624615</v>
      </c>
      <c r="CA77" s="0" t="n">
        <v>1.08320343494415</v>
      </c>
      <c r="CB77" s="0" t="n">
        <v>1.44071686267853</v>
      </c>
      <c r="CC77" s="0" t="n">
        <v>1.27298581600189</v>
      </c>
      <c r="CD77" s="0" t="n">
        <v>1.69118714332581</v>
      </c>
      <c r="CE77" s="0" t="n">
        <v>0</v>
      </c>
      <c r="CF77" s="0" t="n">
        <v>0</v>
      </c>
      <c r="CG77" s="0" t="n">
        <v>0</v>
      </c>
      <c r="CH77" s="0" t="n">
        <v>0</v>
      </c>
      <c r="CI77" s="0" t="n">
        <v>0</v>
      </c>
      <c r="CJ77" s="0" t="n">
        <v>0</v>
      </c>
      <c r="CK77" s="0" t="n">
        <v>0</v>
      </c>
      <c r="CL77" s="0" t="n">
        <v>0</v>
      </c>
      <c r="CM77" s="0" t="n">
        <v>0</v>
      </c>
      <c r="CN77" s="0" t="n">
        <v>1.35711574554443</v>
      </c>
      <c r="CO77" s="0" t="n">
        <v>22.7427062988281</v>
      </c>
      <c r="CP77" s="0" t="n">
        <v>0.77087140083313</v>
      </c>
      <c r="CQ77" s="0" t="n">
        <v>0.630914986133575</v>
      </c>
      <c r="CR77" s="0" t="n">
        <v>0.0293180756270885</v>
      </c>
      <c r="CS77" s="0" t="n">
        <v>1.1261932849884</v>
      </c>
      <c r="CT77" s="0" t="n">
        <v>1.44861054420471</v>
      </c>
      <c r="CU77" s="0" t="n">
        <v>1.25209939479828</v>
      </c>
      <c r="CV77" s="0" t="n">
        <v>2.01024985313416</v>
      </c>
      <c r="CW77" s="0" t="n">
        <v>1.50505185127258</v>
      </c>
      <c r="CX77" s="0" t="n">
        <v>26.9398384094238</v>
      </c>
      <c r="CY77" s="0" t="n">
        <v>0.746746420860291</v>
      </c>
      <c r="CZ77" s="0" t="n">
        <v>0.56371808052063</v>
      </c>
      <c r="DA77" s="0" t="n">
        <v>0.0362065844237804</v>
      </c>
      <c r="DB77" s="0" t="n">
        <v>1.16596305370331</v>
      </c>
      <c r="DC77" s="0" t="n">
        <v>1.60692059993744</v>
      </c>
      <c r="DD77" s="0" t="n">
        <v>1.30377638339996</v>
      </c>
      <c r="DE77" s="0" t="n">
        <v>2.16980695724487</v>
      </c>
      <c r="DF77" s="0" t="n">
        <v>1.41864883899689</v>
      </c>
      <c r="DG77" s="0" t="n">
        <v>26.8318271636963</v>
      </c>
      <c r="DH77" s="0" t="n">
        <v>0.701483190059662</v>
      </c>
      <c r="DI77" s="0" t="n">
        <v>0.540068984031677</v>
      </c>
      <c r="DJ77" s="0" t="n">
        <v>0.0339671745896339</v>
      </c>
      <c r="DK77" s="0" t="n">
        <v>1.1264500617981</v>
      </c>
      <c r="DL77" s="0" t="n">
        <v>1.56528234481812</v>
      </c>
      <c r="DM77" s="0" t="n">
        <v>1.30194175243378</v>
      </c>
      <c r="DN77" s="0" t="n">
        <v>1.9745352268219</v>
      </c>
      <c r="DO77" s="0" t="n">
        <v>1.34902691841125</v>
      </c>
      <c r="DP77" s="0" t="n">
        <v>22.7777652740479</v>
      </c>
      <c r="DQ77" s="0" t="n">
        <v>0.752709925174713</v>
      </c>
      <c r="DR77" s="0" t="n">
        <v>0.629408895969391</v>
      </c>
      <c r="DS77" s="0" t="n">
        <v>0.0288397893309593</v>
      </c>
      <c r="DT77" s="0" t="n">
        <v>1.1393256187439</v>
      </c>
      <c r="DU77" s="0" t="n">
        <v>1.40215122699738</v>
      </c>
      <c r="DV77" s="0" t="n">
        <v>1.23692893981934</v>
      </c>
      <c r="DW77" s="0" t="n">
        <v>1.99743461608887</v>
      </c>
      <c r="DX77" s="0" t="n">
        <v>1.14108276367188</v>
      </c>
      <c r="DY77" s="0" t="n">
        <v>21.9444198608398</v>
      </c>
      <c r="DZ77" s="0" t="n">
        <v>0.603854537010193</v>
      </c>
      <c r="EA77" s="0" t="n">
        <v>0.538097858428955</v>
      </c>
      <c r="EB77" s="0" t="n">
        <v>0.0219078995287418</v>
      </c>
      <c r="EC77" s="0" t="n">
        <v>1.05226266384125</v>
      </c>
      <c r="ED77" s="0" t="n">
        <v>1.16833543777466</v>
      </c>
      <c r="EE77" s="0" t="n">
        <v>1.1034129858017</v>
      </c>
      <c r="EF77" s="0" t="n">
        <v>1.45460331439972</v>
      </c>
      <c r="EG77" s="0" t="n">
        <v>1.41200864315033</v>
      </c>
      <c r="EH77" s="0" t="n">
        <v>25.5008754730225</v>
      </c>
      <c r="EI77" s="0" t="n">
        <v>0.748808264732361</v>
      </c>
      <c r="EJ77" s="0" t="n">
        <v>0.582837700843811</v>
      </c>
      <c r="EK77" s="0" t="n">
        <v>0.0357151515781879</v>
      </c>
      <c r="EL77" s="0" t="n">
        <v>1.15230143070221</v>
      </c>
      <c r="EM77" s="0" t="n">
        <v>1.53667497634888</v>
      </c>
      <c r="EN77" s="0" t="n">
        <v>1.27725028991699</v>
      </c>
      <c r="EO77" s="0" t="n">
        <v>2.23463869094849</v>
      </c>
      <c r="EP77" s="0" t="n">
        <v>1.17381465435028</v>
      </c>
      <c r="EQ77" s="0" t="n">
        <v>22.36061668396</v>
      </c>
      <c r="ER77" s="0" t="n">
        <v>0.59551864862442</v>
      </c>
      <c r="ES77" s="0" t="n">
        <v>0.523731887340546</v>
      </c>
      <c r="ET77" s="0" t="n">
        <v>0.0230758860707283</v>
      </c>
      <c r="EU77" s="0" t="n">
        <v>1.04937422275543</v>
      </c>
      <c r="EV77" s="0" t="n">
        <v>1.17614305019379</v>
      </c>
      <c r="EW77" s="0" t="n">
        <v>1.09909284114838</v>
      </c>
      <c r="EX77" s="0" t="n">
        <v>1.49950790405273</v>
      </c>
      <c r="EY77" s="0" t="n">
        <v>1.21186220645905</v>
      </c>
      <c r="EZ77" s="0" t="n">
        <v>19.9225826263428</v>
      </c>
      <c r="FA77" s="0" t="n">
        <v>0.706552684307098</v>
      </c>
      <c r="FB77" s="0" t="n">
        <v>0.619117498397827</v>
      </c>
      <c r="FC77" s="0" t="n">
        <v>0.0309772342443466</v>
      </c>
      <c r="FD77" s="0" t="n">
        <v>1.05850100517273</v>
      </c>
      <c r="FE77" s="0" t="n">
        <v>1.25286364555359</v>
      </c>
      <c r="FF77" s="0" t="n">
        <v>1.15160751342773</v>
      </c>
      <c r="FG77" s="0" t="n">
        <v>2.27893567085266</v>
      </c>
      <c r="FH77" s="0" t="n">
        <v>0</v>
      </c>
      <c r="FI77" s="0" t="n">
        <v>0</v>
      </c>
      <c r="FJ77" s="0" t="n">
        <v>0</v>
      </c>
      <c r="FK77" s="0" t="n">
        <v>0</v>
      </c>
      <c r="FL77" s="0" t="n">
        <v>0</v>
      </c>
      <c r="FM77" s="0" t="n">
        <v>0</v>
      </c>
      <c r="FN77" s="0" t="n">
        <v>0</v>
      </c>
      <c r="FO77" s="0" t="n">
        <v>0</v>
      </c>
      <c r="FP77" s="0" t="n">
        <v>0</v>
      </c>
      <c r="FQ77" s="0" t="n">
        <v>1.24555063247681</v>
      </c>
      <c r="FR77" s="0" t="n">
        <v>25.6246681213379</v>
      </c>
      <c r="FS77" s="0" t="n">
        <v>0.589024066925049</v>
      </c>
      <c r="FT77" s="0" t="n">
        <v>0.492312848567963</v>
      </c>
      <c r="FU77" s="0" t="n">
        <v>0.028861902654171</v>
      </c>
      <c r="FV77" s="0" t="n">
        <v>1.08946895599365</v>
      </c>
      <c r="FW77" s="0" t="n">
        <v>1.29430365562439</v>
      </c>
      <c r="FX77" s="0" t="n">
        <v>1.16613328456879</v>
      </c>
      <c r="FY77" s="0" t="n">
        <v>1.69912505149841</v>
      </c>
      <c r="FZ77" s="0" t="n">
        <v>1.37188732624054</v>
      </c>
      <c r="GA77" s="0" t="n">
        <v>27.3765106201172</v>
      </c>
      <c r="GB77" s="0" t="n">
        <v>0.635019063949585</v>
      </c>
      <c r="GC77" s="0" t="n">
        <v>0.485994964838028</v>
      </c>
      <c r="GD77" s="0" t="n">
        <v>0.0311373751610518</v>
      </c>
      <c r="GE77" s="0" t="n">
        <v>1.10540473461151</v>
      </c>
      <c r="GF77" s="0" t="n">
        <v>1.48985385894775</v>
      </c>
      <c r="GG77" s="0" t="n">
        <v>1.24113893508911</v>
      </c>
      <c r="GH77" s="0" t="n">
        <v>1.74088072776794</v>
      </c>
      <c r="GI77" s="0" t="n">
        <v>1.29530131816864</v>
      </c>
      <c r="GJ77" s="0" t="n">
        <v>24.1574039459229</v>
      </c>
      <c r="GK77" s="0" t="n">
        <v>0.668458700180054</v>
      </c>
      <c r="GL77" s="0" t="n">
        <v>0.563850462436676</v>
      </c>
      <c r="GM77" s="0" t="n">
        <v>0.0264689512550831</v>
      </c>
      <c r="GN77" s="0" t="n">
        <v>1.10319149494171</v>
      </c>
      <c r="GO77" s="0" t="n">
        <v>1.35677778720856</v>
      </c>
      <c r="GP77" s="0" t="n">
        <v>1.22035622596741</v>
      </c>
      <c r="GQ77" s="0" t="n">
        <v>1.67371368408203</v>
      </c>
      <c r="GR77" s="0" t="n">
        <v>1.11481714248657</v>
      </c>
      <c r="GS77" s="0" t="n">
        <v>21.6071376800537</v>
      </c>
      <c r="GT77" s="0" t="n">
        <v>0.59783411026001</v>
      </c>
      <c r="GU77" s="0" t="n">
        <v>0.52810275554657</v>
      </c>
      <c r="GV77" s="0" t="n">
        <v>0.0228052213788033</v>
      </c>
      <c r="GW77" s="0" t="n">
        <v>1.04261493682861</v>
      </c>
      <c r="GX77" s="0" t="n">
        <v>1.14995920658112</v>
      </c>
      <c r="GY77" s="0" t="n">
        <v>1.075843334198</v>
      </c>
      <c r="GZ77" s="0" t="n">
        <v>1.52371871471405</v>
      </c>
      <c r="HA77" s="0" t="n">
        <v>1.29718232154846</v>
      </c>
      <c r="HB77" s="0" t="n">
        <v>22.5390567779541</v>
      </c>
      <c r="HC77" s="0" t="n">
        <v>0.708833932876587</v>
      </c>
      <c r="HD77" s="0" t="n">
        <v>0.576795935630798</v>
      </c>
      <c r="HE77" s="0" t="n">
        <v>0.0260262619704008</v>
      </c>
      <c r="HF77" s="0" t="n">
        <v>1.10179924964905</v>
      </c>
      <c r="HG77" s="0" t="n">
        <v>1.34741604328156</v>
      </c>
      <c r="HH77" s="0" t="n">
        <v>1.15952324867249</v>
      </c>
      <c r="HI77" s="0" t="n">
        <v>1.76166093349457</v>
      </c>
      <c r="HJ77" s="0" t="n">
        <v>1.35131728649139</v>
      </c>
      <c r="HK77" s="0" t="n">
        <v>26.1438846588135</v>
      </c>
      <c r="HL77" s="0" t="n">
        <v>0.663482666015625</v>
      </c>
      <c r="HM77" s="0" t="n">
        <v>0.526220083236694</v>
      </c>
      <c r="HN77" s="0" t="n">
        <v>0.0328391343355179</v>
      </c>
      <c r="HO77" s="0" t="n">
        <v>1.10292482376099</v>
      </c>
      <c r="HP77" s="0" t="n">
        <v>1.47168791294098</v>
      </c>
      <c r="HQ77" s="0" t="n">
        <v>1.25992524623871</v>
      </c>
      <c r="HR77" s="0" t="n">
        <v>1.9182767868042</v>
      </c>
      <c r="HS77" s="0" t="n">
        <v>1.11307322978973</v>
      </c>
      <c r="HT77" s="0" t="n">
        <v>22.1053581237793</v>
      </c>
      <c r="HU77" s="0" t="n">
        <v>0.563346326351166</v>
      </c>
      <c r="HV77" s="0" t="n">
        <v>0.507266819477081</v>
      </c>
      <c r="HW77" s="0" t="n">
        <v>0.0195904113352299</v>
      </c>
      <c r="HX77" s="0" t="n">
        <v>1.03113031387329</v>
      </c>
      <c r="HY77" s="0" t="n">
        <v>1.11923289299011</v>
      </c>
      <c r="HZ77" s="0" t="n">
        <v>1.07169246673584</v>
      </c>
      <c r="IA77" s="0" t="n">
        <v>1.26532876491547</v>
      </c>
      <c r="IB77" s="0" t="n">
        <v>1.29042899608612</v>
      </c>
      <c r="IC77" s="0" t="n">
        <v>27.6695861816406</v>
      </c>
      <c r="ID77" s="0" t="n">
        <v>0.584511995315552</v>
      </c>
      <c r="IE77" s="0" t="n">
        <v>0.459122061729431</v>
      </c>
      <c r="IF77" s="0" t="n">
        <v>0.0342993959784508</v>
      </c>
      <c r="IG77" s="0" t="n">
        <v>1.09596371650696</v>
      </c>
      <c r="IH77" s="0" t="n">
        <v>1.40815341472626</v>
      </c>
      <c r="II77" s="0" t="n">
        <v>1.20897614955902</v>
      </c>
      <c r="IJ77" s="0" t="n">
        <v>1.88115155696869</v>
      </c>
      <c r="IK77" s="0" t="n">
        <v>0</v>
      </c>
      <c r="IL77" s="0" t="n">
        <v>0</v>
      </c>
      <c r="IM77" s="0" t="n">
        <v>0</v>
      </c>
      <c r="IN77" s="0" t="n">
        <v>0</v>
      </c>
      <c r="IO77" s="0" t="n">
        <v>0</v>
      </c>
      <c r="IP77" s="0" t="n">
        <v>0</v>
      </c>
      <c r="IQ77" s="0" t="n">
        <v>0</v>
      </c>
      <c r="IR77" s="0" t="n">
        <v>0</v>
      </c>
      <c r="IS77" s="0" t="n">
        <v>0</v>
      </c>
      <c r="IT77" s="0" t="n">
        <v>1.27374565601349</v>
      </c>
      <c r="IU77" s="0" t="n">
        <v>27.0646648406982</v>
      </c>
      <c r="IV77" s="0" t="n">
        <v>0.573125004768372</v>
      </c>
      <c r="IW77" s="0" t="n">
        <v>0.464777022600174</v>
      </c>
      <c r="IX77" s="0" t="n">
        <v>0.0295311845839024</v>
      </c>
      <c r="IY77" s="0" t="n">
        <v>1.07970809936523</v>
      </c>
      <c r="IZ77" s="0" t="n">
        <v>1.36697578430176</v>
      </c>
      <c r="JA77" s="0" t="n">
        <v>1.20976781845093</v>
      </c>
      <c r="JB77" s="0" t="n">
        <v>1.63127946853638</v>
      </c>
    </row>
    <row r="78" customFormat="false" ht="12.75" hidden="false" customHeight="false" outlineLevel="0" collapsed="false">
      <c r="A78" s="0" t="s">
        <v>611</v>
      </c>
      <c r="B78" s="0" t="n">
        <v>1.12750792503357</v>
      </c>
      <c r="C78" s="0" t="n">
        <v>18.3810005187988</v>
      </c>
      <c r="D78" s="0" t="n">
        <v>0.723135232925415</v>
      </c>
      <c r="E78" s="0" t="n">
        <v>0.453780502080917</v>
      </c>
      <c r="F78" s="0" t="n">
        <v>0.0210854336619377</v>
      </c>
      <c r="G78" s="0" t="n">
        <v>1.03902649879456</v>
      </c>
      <c r="H78" s="0" t="n">
        <v>1.13303101062775</v>
      </c>
      <c r="I78" s="0" t="n">
        <v>1.07277464866638</v>
      </c>
      <c r="J78" s="0" t="n">
        <v>1.40828561782837</v>
      </c>
      <c r="K78" s="0" t="n">
        <v>1.16154551506042</v>
      </c>
      <c r="L78" s="0" t="n">
        <v>14.8071737289429</v>
      </c>
      <c r="M78" s="0" t="n">
        <v>0.829274296760559</v>
      </c>
      <c r="N78" s="0" t="n">
        <v>0.610181510448456</v>
      </c>
      <c r="O78" s="0" t="n">
        <v>0.0200721211731434</v>
      </c>
      <c r="P78" s="0" t="n">
        <v>1.08660423755646</v>
      </c>
      <c r="Q78" s="0" t="n">
        <v>1.14964592456818</v>
      </c>
      <c r="R78" s="0" t="n">
        <v>1.09836483001709</v>
      </c>
      <c r="S78" s="0" t="n">
        <v>1.74037635326386</v>
      </c>
      <c r="T78" s="0" t="n">
        <v>1.64853370189667</v>
      </c>
      <c r="U78" s="0" t="n">
        <v>19.5488739013672</v>
      </c>
      <c r="V78" s="0" t="n">
        <v>1.11042857170105</v>
      </c>
      <c r="W78" s="0" t="n">
        <v>0.739097476005554</v>
      </c>
      <c r="X78" s="0" t="n">
        <v>0.0416416004300118</v>
      </c>
      <c r="Y78" s="0" t="n">
        <v>1.27607774734497</v>
      </c>
      <c r="Z78" s="0" t="n">
        <v>1.61700534820557</v>
      </c>
      <c r="AA78" s="0" t="n">
        <v>1.47720956802368</v>
      </c>
      <c r="AB78" s="0" t="n">
        <v>3.21168899536133</v>
      </c>
      <c r="AC78" s="0" t="n">
        <v>1.11218082904816</v>
      </c>
      <c r="AD78" s="0" t="n">
        <v>14.1322059631348</v>
      </c>
      <c r="AE78" s="0" t="n">
        <v>0.789320528507233</v>
      </c>
      <c r="AF78" s="0" t="n">
        <v>0.583129465579987</v>
      </c>
      <c r="AG78" s="0" t="n">
        <v>0.017945172265172</v>
      </c>
      <c r="AH78" s="0" t="n">
        <v>1.0358464717865</v>
      </c>
      <c r="AI78" s="0" t="n">
        <v>1.09475755691528</v>
      </c>
      <c r="AJ78" s="0" t="n">
        <v>1.05066442489624</v>
      </c>
      <c r="AK78" s="0" t="n">
        <v>1.55411732196808</v>
      </c>
      <c r="AL78" s="0" t="n">
        <v>1.13972067832947</v>
      </c>
      <c r="AM78" s="0" t="n">
        <v>13.8935871124268</v>
      </c>
      <c r="AN78" s="0" t="n">
        <v>0.827102601528168</v>
      </c>
      <c r="AO78" s="0" t="n">
        <v>0.637204349040985</v>
      </c>
      <c r="AP78" s="0" t="n">
        <v>0.0168480649590492</v>
      </c>
      <c r="AQ78" s="0" t="n">
        <v>1.10134553909302</v>
      </c>
      <c r="AR78" s="0" t="n">
        <v>1.11465811729431</v>
      </c>
      <c r="AS78" s="0" t="n">
        <v>1.08268427848816</v>
      </c>
      <c r="AT78" s="0" t="n">
        <v>1.57801055908203</v>
      </c>
      <c r="AU78" s="0" t="n">
        <v>1.08282327651978</v>
      </c>
      <c r="AV78" s="0" t="n">
        <v>17.6857051849365</v>
      </c>
      <c r="AW78" s="0" t="n">
        <v>0.709129095077515</v>
      </c>
      <c r="AX78" s="0" t="n">
        <v>0.476482719182968</v>
      </c>
      <c r="AY78" s="0" t="n">
        <v>0.0172318164259195</v>
      </c>
      <c r="AZ78" s="0" t="n">
        <v>1.04472029209137</v>
      </c>
      <c r="BA78" s="0" t="n">
        <v>1.08460640907288</v>
      </c>
      <c r="BB78" s="0" t="n">
        <v>1.06393611431122</v>
      </c>
      <c r="BC78" s="0" t="n">
        <v>1.20270586013794</v>
      </c>
      <c r="BD78" s="0" t="n">
        <v>1.0990731716156</v>
      </c>
      <c r="BE78" s="0" t="n">
        <v>17.1070404052734</v>
      </c>
      <c r="BF78" s="0" t="n">
        <v>0.729070663452148</v>
      </c>
      <c r="BG78" s="0" t="n">
        <v>0.489342749118805</v>
      </c>
      <c r="BH78" s="0" t="n">
        <v>0.0192768312990665</v>
      </c>
      <c r="BI78" s="0" t="n">
        <v>1.03604304790497</v>
      </c>
      <c r="BJ78" s="0" t="n">
        <v>1.10075855255127</v>
      </c>
      <c r="BK78" s="0" t="n">
        <v>1.06046485900879</v>
      </c>
      <c r="BL78" s="0" t="n">
        <v>1.37939691543579</v>
      </c>
      <c r="BM78" s="0" t="n">
        <v>1.50098562240601</v>
      </c>
      <c r="BN78" s="0" t="n">
        <v>21.0217151641846</v>
      </c>
      <c r="BO78" s="0" t="n">
        <v>0.950121641159058</v>
      </c>
      <c r="BP78" s="0" t="n">
        <v>0.590816378593445</v>
      </c>
      <c r="BQ78" s="0" t="n">
        <v>0.0330328494310379</v>
      </c>
      <c r="BR78" s="0" t="n">
        <v>1.19306755065918</v>
      </c>
      <c r="BS78" s="0" t="n">
        <v>1.48531532287598</v>
      </c>
      <c r="BT78" s="0" t="n">
        <v>1.38916456699371</v>
      </c>
      <c r="BU78" s="0" t="n">
        <v>2.21510124206543</v>
      </c>
      <c r="BV78" s="0" t="n">
        <v>1.25115871429443</v>
      </c>
      <c r="BW78" s="0" t="n">
        <v>16.3408966064453</v>
      </c>
      <c r="BX78" s="0" t="n">
        <v>0.854983806610107</v>
      </c>
      <c r="BY78" s="0" t="n">
        <v>0.613070785999298</v>
      </c>
      <c r="BZ78" s="0" t="n">
        <v>0.0232030749320984</v>
      </c>
      <c r="CA78" s="0" t="n">
        <v>1.13445067405701</v>
      </c>
      <c r="CB78" s="0" t="n">
        <v>1.21199309825897</v>
      </c>
      <c r="CC78" s="0" t="n">
        <v>1.15633118152618</v>
      </c>
      <c r="CD78" s="0" t="n">
        <v>1.90329456329346</v>
      </c>
      <c r="CE78" s="0" t="n">
        <v>1.14487051963806</v>
      </c>
      <c r="CF78" s="0" t="n">
        <v>22.6943702697754</v>
      </c>
      <c r="CG78" s="0" t="n">
        <v>0.648180663585663</v>
      </c>
      <c r="CH78" s="0" t="n">
        <v>0.342664450407028</v>
      </c>
      <c r="CI78" s="0" t="n">
        <v>0.0276638492941856</v>
      </c>
      <c r="CJ78" s="0" t="n">
        <v>1.05994975566864</v>
      </c>
      <c r="CK78" s="0" t="n">
        <v>1.15303194522858</v>
      </c>
      <c r="CL78" s="0" t="n">
        <v>1.13593852519989</v>
      </c>
      <c r="CM78" s="0" t="n">
        <v>1.52661824226379</v>
      </c>
      <c r="CN78" s="0" t="n">
        <v>1.30641186237335</v>
      </c>
      <c r="CO78" s="0" t="n">
        <v>20.1426849365234</v>
      </c>
      <c r="CP78" s="0" t="n">
        <v>0.839138984680176</v>
      </c>
      <c r="CQ78" s="0" t="n">
        <v>0.522533655166626</v>
      </c>
      <c r="CR78" s="0" t="n">
        <v>0.0270390789955854</v>
      </c>
      <c r="CS78" s="0" t="n">
        <v>1.12351524829865</v>
      </c>
      <c r="CT78" s="0" t="n">
        <v>1.32487881183624</v>
      </c>
      <c r="CU78" s="0" t="n">
        <v>1.25837421417236</v>
      </c>
      <c r="CV78" s="0" t="n">
        <v>1.78198575973511</v>
      </c>
      <c r="CW78" s="0" t="n">
        <v>1.42641615867615</v>
      </c>
      <c r="CX78" s="0" t="n">
        <v>21.1210556030273</v>
      </c>
      <c r="CY78" s="0" t="n">
        <v>0.880868196487427</v>
      </c>
      <c r="CZ78" s="0" t="n">
        <v>0.535492718219757</v>
      </c>
      <c r="DA78" s="0" t="n">
        <v>0.0314514935016632</v>
      </c>
      <c r="DB78" s="0" t="n">
        <v>1.18442940711975</v>
      </c>
      <c r="DC78" s="0" t="n">
        <v>1.38646531105042</v>
      </c>
      <c r="DD78" s="0" t="n">
        <v>1.27993047237396</v>
      </c>
      <c r="DE78" s="0" t="n">
        <v>2.08394169807434</v>
      </c>
      <c r="DF78" s="0" t="n">
        <v>1.35581755638123</v>
      </c>
      <c r="DG78" s="0" t="n">
        <v>17.5609531402588</v>
      </c>
      <c r="DH78" s="0" t="n">
        <v>0.91559773683548</v>
      </c>
      <c r="DI78" s="0" t="n">
        <v>0.628239512443543</v>
      </c>
      <c r="DJ78" s="0" t="n">
        <v>0.0270071625709534</v>
      </c>
      <c r="DK78" s="0" t="n">
        <v>1.17837274074554</v>
      </c>
      <c r="DL78" s="0" t="n">
        <v>1.31694746017456</v>
      </c>
      <c r="DM78" s="0" t="n">
        <v>1.22242796421051</v>
      </c>
      <c r="DN78" s="0" t="n">
        <v>2.14123463630676</v>
      </c>
      <c r="DO78" s="0" t="n">
        <v>1.2974613904953</v>
      </c>
      <c r="DP78" s="0" t="n">
        <v>20.8289108276367</v>
      </c>
      <c r="DQ78" s="0" t="n">
        <v>0.807657361030579</v>
      </c>
      <c r="DR78" s="0" t="n">
        <v>0.500769972801209</v>
      </c>
      <c r="DS78" s="0" t="n">
        <v>0.0275737568736076</v>
      </c>
      <c r="DT78" s="0" t="n">
        <v>1.13376688957214</v>
      </c>
      <c r="DU78" s="0" t="n">
        <v>1.29368412494659</v>
      </c>
      <c r="DV78" s="0" t="n">
        <v>1.24945402145386</v>
      </c>
      <c r="DW78" s="0" t="n">
        <v>1.77338850498199</v>
      </c>
      <c r="DX78" s="0" t="n">
        <v>1.13924193382263</v>
      </c>
      <c r="DY78" s="0" t="n">
        <v>16.1012344360352</v>
      </c>
      <c r="DZ78" s="0" t="n">
        <v>0.781243026256561</v>
      </c>
      <c r="EA78" s="0" t="n">
        <v>0.559190452098846</v>
      </c>
      <c r="EB78" s="0" t="n">
        <v>0.0196025297045708</v>
      </c>
      <c r="EC78" s="0" t="n">
        <v>1.06996691226959</v>
      </c>
      <c r="ED78" s="0" t="n">
        <v>1.12853300571442</v>
      </c>
      <c r="EE78" s="0" t="n">
        <v>1.09822285175323</v>
      </c>
      <c r="EF78" s="0" t="n">
        <v>1.53912532329559</v>
      </c>
      <c r="EG78" s="0" t="n">
        <v>1.36423480510712</v>
      </c>
      <c r="EH78" s="0" t="n">
        <v>20.9718151092529</v>
      </c>
      <c r="EI78" s="0" t="n">
        <v>0.86369115114212</v>
      </c>
      <c r="EJ78" s="0" t="n">
        <v>0.52725213766098</v>
      </c>
      <c r="EK78" s="0" t="n">
        <v>0.0324155911803246</v>
      </c>
      <c r="EL78" s="0" t="n">
        <v>1.16880130767822</v>
      </c>
      <c r="EM78" s="0" t="n">
        <v>1.36429262161255</v>
      </c>
      <c r="EN78" s="0" t="n">
        <v>1.27120971679688</v>
      </c>
      <c r="EO78" s="0" t="n">
        <v>2.13456439971924</v>
      </c>
      <c r="EP78" s="0" t="n">
        <v>1.13065040111542</v>
      </c>
      <c r="EQ78" s="0" t="n">
        <v>15.298620223999</v>
      </c>
      <c r="ER78" s="0" t="n">
        <v>0.778126537799835</v>
      </c>
      <c r="ES78" s="0" t="n">
        <v>0.561909556388855</v>
      </c>
      <c r="ET78" s="0" t="n">
        <v>0.0186460837721825</v>
      </c>
      <c r="EU78" s="0" t="n">
        <v>1.04939305782318</v>
      </c>
      <c r="EV78" s="0" t="n">
        <v>1.10864496231079</v>
      </c>
      <c r="EW78" s="0" t="n">
        <v>1.0713222026825</v>
      </c>
      <c r="EX78" s="0" t="n">
        <v>1.51120793819428</v>
      </c>
      <c r="EY78" s="0" t="n">
        <v>1.15702450275421</v>
      </c>
      <c r="EZ78" s="0" t="n">
        <v>17.4127979278564</v>
      </c>
      <c r="FA78" s="0" t="n">
        <v>0.76851212978363</v>
      </c>
      <c r="FB78" s="0" t="n">
        <v>0.516374409198761</v>
      </c>
      <c r="FC78" s="0" t="n">
        <v>0.0267470479011536</v>
      </c>
      <c r="FD78" s="0" t="n">
        <v>1.04880785942078</v>
      </c>
      <c r="FE78" s="0" t="n">
        <v>1.16356134414673</v>
      </c>
      <c r="FF78" s="0" t="n">
        <v>1.12625551223755</v>
      </c>
      <c r="FG78" s="0" t="n">
        <v>1.90350461006165</v>
      </c>
      <c r="FH78" s="0" t="n">
        <v>1.08151841163635</v>
      </c>
      <c r="FI78" s="0" t="n">
        <v>15.0049457550049</v>
      </c>
      <c r="FJ78" s="0" t="n">
        <v>0.752492129802704</v>
      </c>
      <c r="FK78" s="0" t="n">
        <v>0.545452475547791</v>
      </c>
      <c r="FL78" s="0" t="n">
        <v>0.0166058000177145</v>
      </c>
      <c r="FM78" s="0" t="n">
        <v>1.02564096450806</v>
      </c>
      <c r="FN78" s="0" t="n">
        <v>1.07372641563416</v>
      </c>
      <c r="FO78" s="0" t="n">
        <v>1.04327261447907</v>
      </c>
      <c r="FP78" s="0" t="n">
        <v>1.34113168716431</v>
      </c>
      <c r="FQ78" s="0" t="n">
        <v>1.22720181941986</v>
      </c>
      <c r="FR78" s="0" t="n">
        <v>18.708309173584</v>
      </c>
      <c r="FS78" s="0" t="n">
        <v>0.78249990940094</v>
      </c>
      <c r="FT78" s="0" t="n">
        <v>0.517234623432159</v>
      </c>
      <c r="FU78" s="0" t="n">
        <v>0.0250585898756981</v>
      </c>
      <c r="FV78" s="0" t="n">
        <v>1.11733043193817</v>
      </c>
      <c r="FW78" s="0" t="n">
        <v>1.1899448633194</v>
      </c>
      <c r="FX78" s="0" t="n">
        <v>1.13958585262299</v>
      </c>
      <c r="FY78" s="0" t="n">
        <v>1.76829361915588</v>
      </c>
      <c r="FZ78" s="0" t="n">
        <v>1.30523300170898</v>
      </c>
      <c r="GA78" s="0" t="n">
        <v>17.4891738891602</v>
      </c>
      <c r="GB78" s="0" t="n">
        <v>0.86816680431366</v>
      </c>
      <c r="GC78" s="0" t="n">
        <v>0.582724750041962</v>
      </c>
      <c r="GD78" s="0" t="n">
        <v>0.0251200273633003</v>
      </c>
      <c r="GE78" s="0" t="n">
        <v>1.1430891752243</v>
      </c>
      <c r="GF78" s="0" t="n">
        <v>1.26348721981049</v>
      </c>
      <c r="GG78" s="0" t="n">
        <v>1.16318786144257</v>
      </c>
      <c r="GH78" s="0" t="n">
        <v>1.93991017341614</v>
      </c>
      <c r="GI78" s="0" t="n">
        <v>1.27489829063416</v>
      </c>
      <c r="GJ78" s="0" t="n">
        <v>17.6971054077148</v>
      </c>
      <c r="GK78" s="0" t="n">
        <v>0.84643942117691</v>
      </c>
      <c r="GL78" s="0" t="n">
        <v>0.587163865566254</v>
      </c>
      <c r="GM78" s="0" t="n">
        <v>0.0230292212218046</v>
      </c>
      <c r="GN78" s="0" t="n">
        <v>1.1388955116272</v>
      </c>
      <c r="GO78" s="0" t="n">
        <v>1.24068796634674</v>
      </c>
      <c r="GP78" s="0" t="n">
        <v>1.19056737422943</v>
      </c>
      <c r="GQ78" s="0" t="n">
        <v>1.75110280513763</v>
      </c>
      <c r="GR78" s="0" t="n">
        <v>1.11962878704071</v>
      </c>
      <c r="GS78" s="0" t="n">
        <v>14.6011428833008</v>
      </c>
      <c r="GT78" s="0" t="n">
        <v>0.801559507846832</v>
      </c>
      <c r="GU78" s="0" t="n">
        <v>0.595670461654663</v>
      </c>
      <c r="GV78" s="0" t="n">
        <v>0.0191598683595657</v>
      </c>
      <c r="GW78" s="0" t="n">
        <v>1.07081687450409</v>
      </c>
      <c r="GX78" s="0" t="n">
        <v>1.11149215698242</v>
      </c>
      <c r="GY78" s="0" t="n">
        <v>1.07277953624725</v>
      </c>
      <c r="GZ78" s="0" t="n">
        <v>1.66024267673492</v>
      </c>
      <c r="HA78" s="0" t="n">
        <v>1.26766395568848</v>
      </c>
      <c r="HB78" s="0" t="n">
        <v>16.5106468200684</v>
      </c>
      <c r="HC78" s="0" t="n">
        <v>0.865978956222534</v>
      </c>
      <c r="HD78" s="0" t="n">
        <v>0.597988784313202</v>
      </c>
      <c r="HE78" s="0" t="n">
        <v>0.0228807721287012</v>
      </c>
      <c r="HF78" s="0" t="n">
        <v>1.1327657699585</v>
      </c>
      <c r="HG78" s="0" t="n">
        <v>1.23370516300201</v>
      </c>
      <c r="HH78" s="0" t="n">
        <v>1.13989555835724</v>
      </c>
      <c r="HI78" s="0" t="n">
        <v>1.85480129718781</v>
      </c>
      <c r="HJ78" s="0" t="n">
        <v>1.29019510746002</v>
      </c>
      <c r="HK78" s="0" t="n">
        <v>17.9867153167725</v>
      </c>
      <c r="HL78" s="0" t="n">
        <v>0.851613163948059</v>
      </c>
      <c r="HM78" s="0" t="n">
        <v>0.568048357963562</v>
      </c>
      <c r="HN78" s="0" t="n">
        <v>0.0269302204251289</v>
      </c>
      <c r="HO78" s="0" t="n">
        <v>1.13481271266937</v>
      </c>
      <c r="HP78" s="0" t="n">
        <v>1.26002192497253</v>
      </c>
      <c r="HQ78" s="0" t="n">
        <v>1.17600440979004</v>
      </c>
      <c r="HR78" s="0" t="n">
        <v>2.00753402709961</v>
      </c>
      <c r="HS78" s="0" t="n">
        <v>1.12699222564697</v>
      </c>
      <c r="HT78" s="0" t="n">
        <v>13.8033981323242</v>
      </c>
      <c r="HU78" s="0" t="n">
        <v>0.81315290927887</v>
      </c>
      <c r="HV78" s="0" t="n">
        <v>0.613747775554657</v>
      </c>
      <c r="HW78" s="0" t="n">
        <v>0.0171069297939539</v>
      </c>
      <c r="HX78" s="0" t="n">
        <v>1.05985891819</v>
      </c>
      <c r="HY78" s="0" t="n">
        <v>1.10834276676178</v>
      </c>
      <c r="HZ78" s="0" t="n">
        <v>1.06699657440186</v>
      </c>
      <c r="IA78" s="0" t="n">
        <v>1.55197525024414</v>
      </c>
      <c r="IB78" s="0" t="n">
        <v>1.26402449607849</v>
      </c>
      <c r="IC78" s="0" t="n">
        <v>20.4874515533447</v>
      </c>
      <c r="ID78" s="0" t="n">
        <v>0.779171526432037</v>
      </c>
      <c r="IE78" s="0" t="n">
        <v>0.473806470632553</v>
      </c>
      <c r="IF78" s="0" t="n">
        <v>0.0293592363595963</v>
      </c>
      <c r="IG78" s="0" t="n">
        <v>1.11732649803162</v>
      </c>
      <c r="IH78" s="0" t="n">
        <v>1.24661540985107</v>
      </c>
      <c r="II78" s="0" t="n">
        <v>1.17879331111908</v>
      </c>
      <c r="IJ78" s="0" t="n">
        <v>1.89185404777527</v>
      </c>
      <c r="IK78" s="0" t="n">
        <v>1.15851533412933</v>
      </c>
      <c r="IL78" s="0" t="n">
        <v>18.7209491729736</v>
      </c>
      <c r="IM78" s="0" t="n">
        <v>0.742265045642853</v>
      </c>
      <c r="IN78" s="0" t="n">
        <v>0.471881091594696</v>
      </c>
      <c r="IO78" s="0" t="n">
        <v>0.0225019510835409</v>
      </c>
      <c r="IP78" s="0" t="n">
        <v>1.06063139438629</v>
      </c>
      <c r="IQ78" s="0" t="n">
        <v>1.16152155399323</v>
      </c>
      <c r="IR78" s="0" t="n">
        <v>1.11214959621429</v>
      </c>
      <c r="IS78" s="0" t="n">
        <v>1.50628626346588</v>
      </c>
      <c r="IT78" s="0" t="n">
        <v>1.21607756614685</v>
      </c>
      <c r="IU78" s="0" t="n">
        <v>15.0239143371582</v>
      </c>
      <c r="IV78" s="0" t="n">
        <v>0.853153467178345</v>
      </c>
      <c r="IW78" s="0" t="n">
        <v>0.625411868095398</v>
      </c>
      <c r="IX78" s="0" t="n">
        <v>0.0219089798629284</v>
      </c>
      <c r="IY78" s="0" t="n">
        <v>1.12190842628479</v>
      </c>
      <c r="IZ78" s="0" t="n">
        <v>1.17490208148956</v>
      </c>
      <c r="JA78" s="0" t="n">
        <v>1.11041915416718</v>
      </c>
      <c r="JB78" s="0" t="n">
        <v>1.93306827545166</v>
      </c>
    </row>
    <row r="79" customFormat="false" ht="12.75" hidden="false" customHeight="false" outlineLevel="0" collapsed="false">
      <c r="A79" s="0" t="s">
        <v>612</v>
      </c>
      <c r="B79" s="0" t="n">
        <v>1.12876772880554</v>
      </c>
      <c r="C79" s="0" t="n">
        <v>13.6754589080811</v>
      </c>
      <c r="D79" s="0" t="n">
        <v>0.540480136871338</v>
      </c>
      <c r="E79" s="0" t="n">
        <v>0.379529029130936</v>
      </c>
      <c r="F79" s="0" t="n">
        <v>0.0218688026070595</v>
      </c>
      <c r="G79" s="0" t="n">
        <v>1.05104196071625</v>
      </c>
      <c r="H79" s="0" t="n">
        <v>1.18666017055511</v>
      </c>
      <c r="I79" s="0" t="n">
        <v>1.08277857303619</v>
      </c>
      <c r="J79" s="0" t="n">
        <v>1.39442551136017</v>
      </c>
      <c r="K79" s="0" t="n">
        <v>1.15548551082611</v>
      </c>
      <c r="L79" s="0" t="n">
        <v>10.7411756515503</v>
      </c>
      <c r="M79" s="0" t="n">
        <v>0.702223062515259</v>
      </c>
      <c r="N79" s="0" t="n">
        <v>0.57526308298111</v>
      </c>
      <c r="O79" s="0" t="n">
        <v>0.0197045262902975</v>
      </c>
      <c r="P79" s="0" t="n">
        <v>1.12699675559998</v>
      </c>
      <c r="Q79" s="0" t="n">
        <v>1.16817736625671</v>
      </c>
      <c r="R79" s="0" t="n">
        <v>1.09730303287506</v>
      </c>
      <c r="S79" s="0" t="n">
        <v>1.71525621414185</v>
      </c>
      <c r="T79" s="0" t="n">
        <v>1.7045567035675</v>
      </c>
      <c r="U79" s="0" t="n">
        <v>15.4069795608521</v>
      </c>
      <c r="V79" s="0" t="n">
        <v>1.00608539581299</v>
      </c>
      <c r="W79" s="0" t="n">
        <v>0.703623294830322</v>
      </c>
      <c r="X79" s="0" t="n">
        <v>0.0435856394469738</v>
      </c>
      <c r="Y79" s="0" t="n">
        <v>1.39198160171509</v>
      </c>
      <c r="Z79" s="0" t="n">
        <v>1.87430500984192</v>
      </c>
      <c r="AA79" s="0" t="n">
        <v>1.57234108448029</v>
      </c>
      <c r="AB79" s="0" t="n">
        <v>3.26701855659485</v>
      </c>
      <c r="AC79" s="0" t="n">
        <v>1.12210118770599</v>
      </c>
      <c r="AD79" s="0" t="n">
        <v>9.00879192352295</v>
      </c>
      <c r="AE79" s="0" t="n">
        <v>0.718187749385834</v>
      </c>
      <c r="AF79" s="0" t="n">
        <v>0.610727310180664</v>
      </c>
      <c r="AG79" s="0" t="n">
        <v>0.0164051689207554</v>
      </c>
      <c r="AH79" s="0" t="n">
        <v>1.06291079521179</v>
      </c>
      <c r="AI79" s="0" t="n">
        <v>1.11297118663788</v>
      </c>
      <c r="AJ79" s="0" t="n">
        <v>1.05859100818634</v>
      </c>
      <c r="AK79" s="0" t="n">
        <v>1.60584318637848</v>
      </c>
      <c r="AL79" s="0" t="n">
        <v>1.11233103275299</v>
      </c>
      <c r="AM79" s="0" t="n">
        <v>11.854419708252</v>
      </c>
      <c r="AN79" s="0" t="n">
        <v>0.614412307739258</v>
      </c>
      <c r="AO79" s="0" t="n">
        <v>0.499563246965408</v>
      </c>
      <c r="AP79" s="0" t="n">
        <v>0.01837526448071</v>
      </c>
      <c r="AQ79" s="0" t="n">
        <v>1.09564971923828</v>
      </c>
      <c r="AR79" s="0" t="n">
        <v>1.12284553050995</v>
      </c>
      <c r="AS79" s="0" t="n">
        <v>1.08619141578674</v>
      </c>
      <c r="AT79" s="0" t="n">
        <v>1.40902006626129</v>
      </c>
      <c r="AU79" s="0" t="n">
        <v>1.07425773143768</v>
      </c>
      <c r="AV79" s="0" t="n">
        <v>11.0181617736816</v>
      </c>
      <c r="AW79" s="0" t="n">
        <v>0.616083979606628</v>
      </c>
      <c r="AX79" s="0" t="n">
        <v>0.509431481361389</v>
      </c>
      <c r="AY79" s="0" t="n">
        <v>0.0152605213224888</v>
      </c>
      <c r="AZ79" s="0" t="n">
        <v>1.06465458869934</v>
      </c>
      <c r="BA79" s="0" t="n">
        <v>1.08679306507111</v>
      </c>
      <c r="BB79" s="0" t="n">
        <v>1.05383515357971</v>
      </c>
      <c r="BC79" s="0" t="n">
        <v>1.22337925434113</v>
      </c>
      <c r="BD79" s="0" t="n">
        <v>1.09731447696686</v>
      </c>
      <c r="BE79" s="0" t="n">
        <v>13.9561347961426</v>
      </c>
      <c r="BF79" s="0" t="n">
        <v>0.506239354610443</v>
      </c>
      <c r="BG79" s="0" t="n">
        <v>0.363437056541443</v>
      </c>
      <c r="BH79" s="0" t="n">
        <v>0.0207319427281618</v>
      </c>
      <c r="BI79" s="0" t="n">
        <v>1.04756033420563</v>
      </c>
      <c r="BJ79" s="0" t="n">
        <v>1.14419829845428</v>
      </c>
      <c r="BK79" s="0" t="n">
        <v>1.08494830131531</v>
      </c>
      <c r="BL79" s="0" t="n">
        <v>1.29105877876282</v>
      </c>
      <c r="BM79" s="0" t="n">
        <v>1.50914001464844</v>
      </c>
      <c r="BN79" s="0" t="n">
        <v>16.4888572692871</v>
      </c>
      <c r="BO79" s="0" t="n">
        <v>0.77141809463501</v>
      </c>
      <c r="BP79" s="0" t="n">
        <v>0.511914134025574</v>
      </c>
      <c r="BQ79" s="0" t="n">
        <v>0.0345886126160622</v>
      </c>
      <c r="BR79" s="0" t="n">
        <v>1.25415551662445</v>
      </c>
      <c r="BS79" s="0" t="n">
        <v>1.71513986587524</v>
      </c>
      <c r="BT79" s="0" t="n">
        <v>1.48932099342346</v>
      </c>
      <c r="BU79" s="0" t="n">
        <v>2.1826605796814</v>
      </c>
      <c r="BV79" s="0" t="n">
        <v>1.24582576751709</v>
      </c>
      <c r="BW79" s="0" t="n">
        <v>16.1363487243652</v>
      </c>
      <c r="BX79" s="0" t="n">
        <v>0.54858934879303</v>
      </c>
      <c r="BY79" s="0" t="n">
        <v>0.371724963188171</v>
      </c>
      <c r="BZ79" s="0" t="n">
        <v>0.0282490160316229</v>
      </c>
      <c r="CA79" s="0" t="n">
        <v>1.14164626598358</v>
      </c>
      <c r="CB79" s="0" t="n">
        <v>1.34304463863373</v>
      </c>
      <c r="CC79" s="0" t="n">
        <v>1.26239562034607</v>
      </c>
      <c r="CD79" s="0" t="n">
        <v>1.65814220905304</v>
      </c>
      <c r="CE79" s="0" t="n">
        <v>1.14457547664642</v>
      </c>
      <c r="CF79" s="0" t="n">
        <v>15.0487823486328</v>
      </c>
      <c r="CG79" s="0" t="n">
        <v>0.507411479949951</v>
      </c>
      <c r="CH79" s="0" t="n">
        <v>0.351476788520813</v>
      </c>
      <c r="CI79" s="0" t="n">
        <v>0.0276397634297609</v>
      </c>
      <c r="CJ79" s="0" t="n">
        <v>1.09052181243896</v>
      </c>
      <c r="CK79" s="0" t="n">
        <v>1.20105063915253</v>
      </c>
      <c r="CL79" s="0" t="n">
        <v>1.12954950332642</v>
      </c>
      <c r="CM79" s="0" t="n">
        <v>1.66172611713409</v>
      </c>
      <c r="CN79" s="0" t="n">
        <v>1.3132860660553</v>
      </c>
      <c r="CO79" s="0" t="n">
        <v>14.0915031433105</v>
      </c>
      <c r="CP79" s="0" t="n">
        <v>0.716314852237701</v>
      </c>
      <c r="CQ79" s="0" t="n">
        <v>0.516642510890961</v>
      </c>
      <c r="CR79" s="0" t="n">
        <v>0.0271864999085665</v>
      </c>
      <c r="CS79" s="0" t="n">
        <v>1.18367803096771</v>
      </c>
      <c r="CT79" s="0" t="n">
        <v>1.42757320404053</v>
      </c>
      <c r="CU79" s="0" t="n">
        <v>1.27331292629242</v>
      </c>
      <c r="CV79" s="0" t="n">
        <v>1.89461839199066</v>
      </c>
      <c r="CW79" s="0" t="n">
        <v>1.44080054759979</v>
      </c>
      <c r="CX79" s="0" t="n">
        <v>16.1285858154297</v>
      </c>
      <c r="CY79" s="0" t="n">
        <v>0.717435717582703</v>
      </c>
      <c r="CZ79" s="0" t="n">
        <v>0.472169429063797</v>
      </c>
      <c r="DA79" s="0" t="n">
        <v>0.0322956740856171</v>
      </c>
      <c r="DB79" s="0" t="n">
        <v>1.25535929203033</v>
      </c>
      <c r="DC79" s="0" t="n">
        <v>1.55185627937317</v>
      </c>
      <c r="DD79" s="0" t="n">
        <v>1.31641602516174</v>
      </c>
      <c r="DE79" s="0" t="n">
        <v>2.08549070358276</v>
      </c>
      <c r="DF79" s="0" t="n">
        <v>1.3733127117157</v>
      </c>
      <c r="DG79" s="0" t="n">
        <v>15.1716423034668</v>
      </c>
      <c r="DH79" s="0" t="n">
        <v>0.709533631801605</v>
      </c>
      <c r="DI79" s="0" t="n">
        <v>0.478853195905685</v>
      </c>
      <c r="DJ79" s="0" t="n">
        <v>0.0301672145724297</v>
      </c>
      <c r="DK79" s="0" t="n">
        <v>1.20289516448975</v>
      </c>
      <c r="DL79" s="0" t="n">
        <v>1.50277018547058</v>
      </c>
      <c r="DM79" s="0" t="n">
        <v>1.29273986816406</v>
      </c>
      <c r="DN79" s="0" t="n">
        <v>1.98436963558197</v>
      </c>
      <c r="DO79" s="0" t="n">
        <v>1.31718194484711</v>
      </c>
      <c r="DP79" s="0" t="n">
        <v>16.7681198120117</v>
      </c>
      <c r="DQ79" s="0" t="n">
        <v>0.609003305435181</v>
      </c>
      <c r="DR79" s="0" t="n">
        <v>0.407503664493561</v>
      </c>
      <c r="DS79" s="0" t="n">
        <v>0.0297306068241596</v>
      </c>
      <c r="DT79" s="0" t="n">
        <v>1.18779397010803</v>
      </c>
      <c r="DU79" s="0" t="n">
        <v>1.48831796646118</v>
      </c>
      <c r="DV79" s="0" t="n">
        <v>1.37986600399017</v>
      </c>
      <c r="DW79" s="0" t="n">
        <v>1.74724054336548</v>
      </c>
      <c r="DX79" s="0" t="n">
        <v>1.1310693025589</v>
      </c>
      <c r="DY79" s="0" t="n">
        <v>10.0516014099121</v>
      </c>
      <c r="DZ79" s="0" t="n">
        <v>0.698449552059174</v>
      </c>
      <c r="EA79" s="0" t="n">
        <v>0.59023642539978</v>
      </c>
      <c r="EB79" s="0" t="n">
        <v>0.0178320500999689</v>
      </c>
      <c r="EC79" s="0" t="n">
        <v>1.10480940341949</v>
      </c>
      <c r="ED79" s="0" t="n">
        <v>1.1279171705246</v>
      </c>
      <c r="EE79" s="0" t="n">
        <v>1.08130896091461</v>
      </c>
      <c r="EF79" s="0" t="n">
        <v>1.62609326839447</v>
      </c>
      <c r="EG79" s="0" t="n">
        <v>1.35709583759308</v>
      </c>
      <c r="EH79" s="0" t="n">
        <v>16.4307861328125</v>
      </c>
      <c r="EI79" s="0" t="n">
        <v>0.660445809364319</v>
      </c>
      <c r="EJ79" s="0" t="n">
        <v>0.427403002977371</v>
      </c>
      <c r="EK79" s="0" t="n">
        <v>0.0341977030038834</v>
      </c>
      <c r="EL79" s="0" t="n">
        <v>1.20910930633545</v>
      </c>
      <c r="EM79" s="0" t="n">
        <v>1.53136014938355</v>
      </c>
      <c r="EN79" s="0" t="n">
        <v>1.32869827747345</v>
      </c>
      <c r="EO79" s="0" t="n">
        <v>2.08783578872681</v>
      </c>
      <c r="EP79" s="0" t="n">
        <v>1.15569424629211</v>
      </c>
      <c r="EQ79" s="0" t="n">
        <v>12.5876007080078</v>
      </c>
      <c r="ER79" s="0" t="n">
        <v>0.593802571296692</v>
      </c>
      <c r="ES79" s="0" t="n">
        <v>0.464616388082504</v>
      </c>
      <c r="ET79" s="0" t="n">
        <v>0.0200419127941132</v>
      </c>
      <c r="EU79" s="0" t="n">
        <v>1.08760380744934</v>
      </c>
      <c r="EV79" s="0" t="n">
        <v>1.15160667896271</v>
      </c>
      <c r="EW79" s="0" t="n">
        <v>1.10026621818542</v>
      </c>
      <c r="EX79" s="0" t="n">
        <v>1.43667685985565</v>
      </c>
      <c r="EY79" s="0" t="n">
        <v>1.15692210197449</v>
      </c>
      <c r="EZ79" s="0" t="n">
        <v>9.62530040740967</v>
      </c>
      <c r="FA79" s="0" t="n">
        <v>0.738490283489227</v>
      </c>
      <c r="FB79" s="0" t="n">
        <v>0.619494140148163</v>
      </c>
      <c r="FC79" s="0" t="n">
        <v>0.0214270558208227</v>
      </c>
      <c r="FD79" s="0" t="n">
        <v>1.09119319915771</v>
      </c>
      <c r="FE79" s="0" t="n">
        <v>1.17065119743347</v>
      </c>
      <c r="FF79" s="0" t="n">
        <v>1.10685634613037</v>
      </c>
      <c r="FG79" s="0" t="n">
        <v>2.01531052589417</v>
      </c>
      <c r="FH79" s="0" t="n">
        <v>1.08260190486908</v>
      </c>
      <c r="FI79" s="0" t="n">
        <v>8.04316234588623</v>
      </c>
      <c r="FJ79" s="0" t="n">
        <v>0.730616331100464</v>
      </c>
      <c r="FK79" s="0" t="n">
        <v>0.638333678245544</v>
      </c>
      <c r="FL79" s="0" t="n">
        <v>0.013820081949234</v>
      </c>
      <c r="FM79" s="0" t="n">
        <v>1.05083751678467</v>
      </c>
      <c r="FN79" s="0" t="n">
        <v>1.07495617866516</v>
      </c>
      <c r="FO79" s="0" t="n">
        <v>1.03301393985748</v>
      </c>
      <c r="FP79" s="0" t="n">
        <v>1.4979989528656</v>
      </c>
      <c r="FQ79" s="0" t="n">
        <v>1.2024701833725</v>
      </c>
      <c r="FR79" s="0" t="n">
        <v>16.0525989532471</v>
      </c>
      <c r="FS79" s="0" t="n">
        <v>0.513510763645172</v>
      </c>
      <c r="FT79" s="0" t="n">
        <v>0.346433520317078</v>
      </c>
      <c r="FU79" s="0" t="n">
        <v>0.0270935520529747</v>
      </c>
      <c r="FV79" s="0" t="n">
        <v>1.12370979785919</v>
      </c>
      <c r="FW79" s="0" t="n">
        <v>1.2769318819046</v>
      </c>
      <c r="FX79" s="0" t="n">
        <v>1.20742785930634</v>
      </c>
      <c r="FY79" s="0" t="n">
        <v>1.57350075244904</v>
      </c>
      <c r="FZ79" s="0" t="n">
        <v>1.31801879405975</v>
      </c>
      <c r="GA79" s="0" t="n">
        <v>15.3257465362549</v>
      </c>
      <c r="GB79" s="0" t="n">
        <v>0.632235288619995</v>
      </c>
      <c r="GC79" s="0" t="n">
        <v>0.42155447602272</v>
      </c>
      <c r="GD79" s="0" t="n">
        <v>0.0273066349327564</v>
      </c>
      <c r="GE79" s="0" t="n">
        <v>1.1633642911911</v>
      </c>
      <c r="GF79" s="0" t="n">
        <v>1.40913033485413</v>
      </c>
      <c r="GG79" s="0" t="n">
        <v>1.23113214969635</v>
      </c>
      <c r="GH79" s="0" t="n">
        <v>1.71970689296722</v>
      </c>
      <c r="GI79" s="0" t="n">
        <v>1.26116168498993</v>
      </c>
      <c r="GJ79" s="0" t="n">
        <v>14.2140531539917</v>
      </c>
      <c r="GK79" s="0" t="n">
        <v>0.642824769020081</v>
      </c>
      <c r="GL79" s="0" t="n">
        <v>0.475370466709137</v>
      </c>
      <c r="GM79" s="0" t="n">
        <v>0.0241651702672243</v>
      </c>
      <c r="GN79" s="0" t="n">
        <v>1.15845024585724</v>
      </c>
      <c r="GO79" s="0" t="n">
        <v>1.3213427066803</v>
      </c>
      <c r="GP79" s="0" t="n">
        <v>1.22668397426605</v>
      </c>
      <c r="GQ79" s="0" t="n">
        <v>1.6339602470398</v>
      </c>
      <c r="GR79" s="0" t="n">
        <v>1.10290539264679</v>
      </c>
      <c r="GS79" s="0" t="n">
        <v>11.815975189209</v>
      </c>
      <c r="GT79" s="0" t="n">
        <v>0.60772168636322</v>
      </c>
      <c r="GU79" s="0" t="n">
        <v>0.485154837369919</v>
      </c>
      <c r="GV79" s="0" t="n">
        <v>0.0212675519287586</v>
      </c>
      <c r="GW79" s="0" t="n">
        <v>1.07241261005402</v>
      </c>
      <c r="GX79" s="0" t="n">
        <v>1.12774741649628</v>
      </c>
      <c r="GY79" s="0" t="n">
        <v>1.07810044288635</v>
      </c>
      <c r="GZ79" s="0" t="n">
        <v>1.60140800476074</v>
      </c>
      <c r="HA79" s="0" t="n">
        <v>1.24131786823273</v>
      </c>
      <c r="HB79" s="0" t="n">
        <v>15.5297508239746</v>
      </c>
      <c r="HC79" s="0" t="n">
        <v>0.567941188812256</v>
      </c>
      <c r="HD79" s="0" t="n">
        <v>0.371345102787018</v>
      </c>
      <c r="HE79" s="0" t="n">
        <v>0.0258644185960293</v>
      </c>
      <c r="HF79" s="0" t="n">
        <v>1.1218353509903</v>
      </c>
      <c r="HG79" s="0" t="n">
        <v>1.35014986991882</v>
      </c>
      <c r="HH79" s="0" t="n">
        <v>1.20179665088654</v>
      </c>
      <c r="HI79" s="0" t="n">
        <v>1.55009937286377</v>
      </c>
      <c r="HJ79" s="0" t="n">
        <v>1.29484713077545</v>
      </c>
      <c r="HK79" s="0" t="n">
        <v>15.6161785125732</v>
      </c>
      <c r="HL79" s="0" t="n">
        <v>0.617872953414917</v>
      </c>
      <c r="HM79" s="0" t="n">
        <v>0.417598098516464</v>
      </c>
      <c r="HN79" s="0" t="n">
        <v>0.0295502357184887</v>
      </c>
      <c r="HO79" s="0" t="n">
        <v>1.16087126731873</v>
      </c>
      <c r="HP79" s="0" t="n">
        <v>1.41384506225586</v>
      </c>
      <c r="HQ79" s="0" t="n">
        <v>1.27118301391602</v>
      </c>
      <c r="HR79" s="0" t="n">
        <v>1.82247865200043</v>
      </c>
      <c r="HS79" s="0" t="n">
        <v>1.09986221790314</v>
      </c>
      <c r="HT79" s="0" t="n">
        <v>10.2683248519897</v>
      </c>
      <c r="HU79" s="0" t="n">
        <v>0.653042197227478</v>
      </c>
      <c r="HV79" s="0" t="n">
        <v>0.549914240837097</v>
      </c>
      <c r="HW79" s="0" t="n">
        <v>0.0153355048969388</v>
      </c>
      <c r="HX79" s="0" t="n">
        <v>1.06335961818695</v>
      </c>
      <c r="HY79" s="0" t="n">
        <v>1.09595370292664</v>
      </c>
      <c r="HZ79" s="0" t="n">
        <v>1.06165683269501</v>
      </c>
      <c r="IA79" s="0" t="n">
        <v>1.31756126880646</v>
      </c>
      <c r="IB79" s="0" t="n">
        <v>1.25244736671448</v>
      </c>
      <c r="IC79" s="0" t="n">
        <v>14.1963214874268</v>
      </c>
      <c r="ID79" s="0" t="n">
        <v>0.641440987586975</v>
      </c>
      <c r="IE79" s="0" t="n">
        <v>0.463151842355728</v>
      </c>
      <c r="IF79" s="0" t="n">
        <v>0.0292424708604813</v>
      </c>
      <c r="IG79" s="0" t="n">
        <v>1.17684721946716</v>
      </c>
      <c r="IH79" s="0" t="n">
        <v>1.29544389247894</v>
      </c>
      <c r="II79" s="0" t="n">
        <v>1.16413271427155</v>
      </c>
      <c r="IJ79" s="0" t="n">
        <v>2.0111780166626</v>
      </c>
      <c r="IK79" s="0" t="n">
        <v>1.14626049995422</v>
      </c>
      <c r="IL79" s="0" t="n">
        <v>14.4501829147339</v>
      </c>
      <c r="IM79" s="0" t="n">
        <v>0.530116498470306</v>
      </c>
      <c r="IN79" s="0" t="n">
        <v>0.376159846782684</v>
      </c>
      <c r="IO79" s="0" t="n">
        <v>0.0226083919405937</v>
      </c>
      <c r="IP79" s="0" t="n">
        <v>1.07407605648041</v>
      </c>
      <c r="IQ79" s="0" t="n">
        <v>1.21320784091949</v>
      </c>
      <c r="IR79" s="0" t="n">
        <v>1.14530003070831</v>
      </c>
      <c r="IS79" s="0" t="n">
        <v>1.39419519901276</v>
      </c>
      <c r="IT79" s="0" t="n">
        <v>1.22666537761688</v>
      </c>
      <c r="IU79" s="0" t="n">
        <v>12.5125923156738</v>
      </c>
      <c r="IV79" s="0" t="n">
        <v>0.675965368747711</v>
      </c>
      <c r="IW79" s="0" t="n">
        <v>0.524200439453125</v>
      </c>
      <c r="IX79" s="0" t="n">
        <v>0.0233258586376905</v>
      </c>
      <c r="IY79" s="0" t="n">
        <v>1.15917944908142</v>
      </c>
      <c r="IZ79" s="0" t="n">
        <v>1.23295986652374</v>
      </c>
      <c r="JA79" s="0" t="n">
        <v>1.13665318489075</v>
      </c>
      <c r="JB79" s="0" t="n">
        <v>1.79280519485474</v>
      </c>
    </row>
    <row r="80" customFormat="false" ht="12.75" hidden="false" customHeight="false" outlineLevel="0" collapsed="false">
      <c r="A80" s="0" t="s">
        <v>613</v>
      </c>
      <c r="B80" s="0" t="n">
        <v>1.16139256954193</v>
      </c>
      <c r="C80" s="0" t="n">
        <v>15.6256704330444</v>
      </c>
      <c r="D80" s="0" t="n">
        <v>0.59184193611145</v>
      </c>
      <c r="E80" s="0" t="n">
        <v>0.328194826841354</v>
      </c>
      <c r="F80" s="0" t="n">
        <v>0.0396436639130116</v>
      </c>
      <c r="G80" s="0" t="n">
        <v>1.07994902133942</v>
      </c>
      <c r="H80" s="0" t="n">
        <v>1.18651211261749</v>
      </c>
      <c r="I80" s="0" t="n">
        <v>1.18558478355408</v>
      </c>
      <c r="J80" s="0" t="n">
        <v>1.16199088096619</v>
      </c>
      <c r="K80" s="0" t="n">
        <v>0</v>
      </c>
      <c r="L80" s="0" t="n">
        <v>0</v>
      </c>
      <c r="M80" s="0" t="n">
        <v>0</v>
      </c>
      <c r="N80" s="0" t="n">
        <v>0</v>
      </c>
      <c r="O80" s="0" t="n">
        <v>0</v>
      </c>
      <c r="P80" s="0" t="n">
        <v>0</v>
      </c>
      <c r="Q80" s="0" t="n">
        <v>0</v>
      </c>
      <c r="R80" s="0" t="n">
        <v>0</v>
      </c>
      <c r="S80" s="0" t="n">
        <v>0</v>
      </c>
      <c r="T80" s="0" t="n">
        <v>1.77545499801636</v>
      </c>
      <c r="U80" s="0" t="n">
        <v>17.9075946807861</v>
      </c>
      <c r="V80" s="0" t="n">
        <v>1.04840660095215</v>
      </c>
      <c r="W80" s="0" t="n">
        <v>0.679746627807617</v>
      </c>
      <c r="X80" s="0" t="n">
        <v>0.0608719065785408</v>
      </c>
      <c r="Y80" s="0" t="n">
        <v>1.42561304569244</v>
      </c>
      <c r="Z80" s="0" t="n">
        <v>1.8559650182724</v>
      </c>
      <c r="AA80" s="0" t="n">
        <v>1.82646870613098</v>
      </c>
      <c r="AB80" s="0" t="n">
        <v>2.05516004562378</v>
      </c>
      <c r="AC80" s="0" t="n">
        <v>1.1338711977005</v>
      </c>
      <c r="AD80" s="0" t="n">
        <v>15.5834398269653</v>
      </c>
      <c r="AE80" s="0" t="n">
        <v>0.555657744407654</v>
      </c>
      <c r="AF80" s="0" t="n">
        <v>0.300540775060654</v>
      </c>
      <c r="AG80" s="0" t="n">
        <v>0.0399527736008167</v>
      </c>
      <c r="AH80" s="0" t="n">
        <v>1.04959082603455</v>
      </c>
      <c r="AI80" s="0" t="n">
        <v>1.14402198791504</v>
      </c>
      <c r="AJ80" s="0" t="n">
        <v>1.1652706861496</v>
      </c>
      <c r="AK80" s="0" t="n">
        <v>1.14121639728546</v>
      </c>
      <c r="AL80" s="0" t="n">
        <v>1.18697774410248</v>
      </c>
      <c r="AM80" s="0" t="n">
        <v>14.5043716430664</v>
      </c>
      <c r="AN80" s="0" t="n">
        <v>0.673767328262329</v>
      </c>
      <c r="AO80" s="0" t="n">
        <v>0.448478817939758</v>
      </c>
      <c r="AP80" s="0" t="n">
        <v>0.0350516699254513</v>
      </c>
      <c r="AQ80" s="0" t="n">
        <v>1.15706014633179</v>
      </c>
      <c r="AR80" s="0" t="n">
        <v>1.19086813926697</v>
      </c>
      <c r="AS80" s="0" t="n">
        <v>1.20089626312256</v>
      </c>
      <c r="AT80" s="0" t="n">
        <v>1.18585085868835</v>
      </c>
      <c r="AU80" s="0" t="n">
        <v>1.12010228633881</v>
      </c>
      <c r="AV80" s="0" t="n">
        <v>13.6764650344849</v>
      </c>
      <c r="AW80" s="0" t="n">
        <v>0.644012272357941</v>
      </c>
      <c r="AX80" s="0" t="n">
        <v>0.425456076860428</v>
      </c>
      <c r="AY80" s="0" t="n">
        <v>0.0325708240270615</v>
      </c>
      <c r="AZ80" s="0" t="n">
        <v>1.09626436233521</v>
      </c>
      <c r="BA80" s="0" t="n">
        <v>1.13410925865173</v>
      </c>
      <c r="BB80" s="0" t="n">
        <v>1.13016951084137</v>
      </c>
      <c r="BC80" s="0" t="n">
        <v>1.10722148418427</v>
      </c>
      <c r="BD80" s="0" t="n">
        <v>1.09772861003876</v>
      </c>
      <c r="BE80" s="0" t="n">
        <v>13.9957237243652</v>
      </c>
      <c r="BF80" s="0" t="n">
        <v>0.605446577072144</v>
      </c>
      <c r="BG80" s="0" t="n">
        <v>0.371255308389664</v>
      </c>
      <c r="BH80" s="0" t="n">
        <v>0.0354826077818871</v>
      </c>
      <c r="BI80" s="0" t="n">
        <v>1.05496215820313</v>
      </c>
      <c r="BJ80" s="0" t="n">
        <v>1.12025153636932</v>
      </c>
      <c r="BK80" s="0" t="n">
        <v>1.10192430019379</v>
      </c>
      <c r="BL80" s="0" t="n">
        <v>1.13428270816803</v>
      </c>
      <c r="BM80" s="0" t="n">
        <v>1.59965872764587</v>
      </c>
      <c r="BN80" s="0" t="n">
        <v>16.2587280273438</v>
      </c>
      <c r="BO80" s="0" t="n">
        <v>0.935171961784363</v>
      </c>
      <c r="BP80" s="0" t="n">
        <v>0.617230951786041</v>
      </c>
      <c r="BQ80" s="0" t="n">
        <v>0.0473649427294731</v>
      </c>
      <c r="BR80" s="0" t="n">
        <v>1.36184704303741</v>
      </c>
      <c r="BS80" s="0" t="n">
        <v>1.59462916851044</v>
      </c>
      <c r="BT80" s="0" t="n">
        <v>1.53051698207855</v>
      </c>
      <c r="BU80" s="0" t="n">
        <v>1.68253099918365</v>
      </c>
      <c r="BV80" s="0" t="n">
        <v>1.38904023170471</v>
      </c>
      <c r="BW80" s="0" t="n">
        <v>19.5508403778076</v>
      </c>
      <c r="BX80" s="0" t="n">
        <v>0.650077164173126</v>
      </c>
      <c r="BY80" s="0" t="n">
        <v>0.334875136613846</v>
      </c>
      <c r="BZ80" s="0" t="n">
        <v>0.0490817576646805</v>
      </c>
      <c r="CA80" s="0" t="n">
        <v>1.20515096187592</v>
      </c>
      <c r="CB80" s="0" t="n">
        <v>1.48400247097015</v>
      </c>
      <c r="CC80" s="0" t="n">
        <v>1.77031302452087</v>
      </c>
      <c r="CD80" s="0" t="n">
        <v>1.28309988975525</v>
      </c>
      <c r="CE80" s="0" t="n">
        <v>1.18656432628632</v>
      </c>
      <c r="CF80" s="0" t="n">
        <v>15.777455329895</v>
      </c>
      <c r="CG80" s="0" t="n">
        <v>0.62831711769104</v>
      </c>
      <c r="CH80" s="0" t="n">
        <v>0.372138410806656</v>
      </c>
      <c r="CI80" s="0" t="n">
        <v>0.0418255031108856</v>
      </c>
      <c r="CJ80" s="0" t="n">
        <v>1.14529430866241</v>
      </c>
      <c r="CK80" s="0" t="n">
        <v>1.2018004655838</v>
      </c>
      <c r="CL80" s="0" t="n">
        <v>1.19482576847076</v>
      </c>
      <c r="CM80" s="0" t="n">
        <v>1.28761386871338</v>
      </c>
      <c r="CN80" s="0" t="n">
        <v>1.37208020687103</v>
      </c>
      <c r="CO80" s="0" t="n">
        <v>16.4324798583984</v>
      </c>
      <c r="CP80" s="0" t="n">
        <v>0.769047498703003</v>
      </c>
      <c r="CQ80" s="0" t="n">
        <v>0.478362411260605</v>
      </c>
      <c r="CR80" s="0" t="n">
        <v>0.0432588681578636</v>
      </c>
      <c r="CS80" s="0" t="n">
        <v>1.2264986038208</v>
      </c>
      <c r="CT80" s="0" t="n">
        <v>1.4350380897522</v>
      </c>
      <c r="CU80" s="0" t="n">
        <v>1.44803750514984</v>
      </c>
      <c r="CV80" s="0" t="n">
        <v>1.3693151473999</v>
      </c>
      <c r="CW80" s="0" t="n">
        <v>1.51550686359406</v>
      </c>
      <c r="CX80" s="0" t="n">
        <v>18.3621215820313</v>
      </c>
      <c r="CY80" s="0" t="n">
        <v>0.77786910533905</v>
      </c>
      <c r="CZ80" s="0" t="n">
        <v>0.43906581401825</v>
      </c>
      <c r="DA80" s="0" t="n">
        <v>0.0496994517743588</v>
      </c>
      <c r="DB80" s="0" t="n">
        <v>1.28699016571045</v>
      </c>
      <c r="DC80" s="0" t="n">
        <v>1.53794527053833</v>
      </c>
      <c r="DD80" s="0" t="n">
        <v>1.5304456949234</v>
      </c>
      <c r="DE80" s="0" t="n">
        <v>1.47729861736298</v>
      </c>
      <c r="DF80" s="0" t="n">
        <v>1.4106365442276</v>
      </c>
      <c r="DG80" s="0" t="n">
        <v>16.7378406524658</v>
      </c>
      <c r="DH80" s="0" t="n">
        <v>0.776179373264313</v>
      </c>
      <c r="DI80" s="0" t="n">
        <v>0.473570346832275</v>
      </c>
      <c r="DJ80" s="0" t="n">
        <v>0.0450535044074059</v>
      </c>
      <c r="DK80" s="0" t="n">
        <v>1.24697065353394</v>
      </c>
      <c r="DL80" s="0" t="n">
        <v>1.45068311691284</v>
      </c>
      <c r="DM80" s="0" t="n">
        <v>1.43895757198334</v>
      </c>
      <c r="DN80" s="0" t="n">
        <v>1.42347455024719</v>
      </c>
      <c r="DO80" s="0" t="n">
        <v>1.37008249759674</v>
      </c>
      <c r="DP80" s="0" t="n">
        <v>17.5608882904053</v>
      </c>
      <c r="DQ80" s="0" t="n">
        <v>0.725276410579681</v>
      </c>
      <c r="DR80" s="0" t="n">
        <v>0.428578466176987</v>
      </c>
      <c r="DS80" s="0" t="n">
        <v>0.0448222756385803</v>
      </c>
      <c r="DT80" s="0" t="n">
        <v>1.23878562450409</v>
      </c>
      <c r="DU80" s="0" t="n">
        <v>1.42502284049988</v>
      </c>
      <c r="DV80" s="0" t="n">
        <v>1.47042334079742</v>
      </c>
      <c r="DW80" s="0" t="n">
        <v>1.340935587883</v>
      </c>
      <c r="DX80" s="0" t="n">
        <v>1.16479647159576</v>
      </c>
      <c r="DY80" s="0" t="n">
        <v>12.1189250946045</v>
      </c>
      <c r="DZ80" s="0" t="n">
        <v>0.731027781963348</v>
      </c>
      <c r="EA80" s="0" t="n">
        <v>0.53052544593811</v>
      </c>
      <c r="EB80" s="0" t="n">
        <v>0.0317629985511303</v>
      </c>
      <c r="EC80" s="0" t="n">
        <v>1.13186323642731</v>
      </c>
      <c r="ED80" s="0" t="n">
        <v>1.16199314594269</v>
      </c>
      <c r="EE80" s="0" t="n">
        <v>1.14129829406738</v>
      </c>
      <c r="EF80" s="0" t="n">
        <v>1.25810146331787</v>
      </c>
      <c r="EG80" s="0" t="n">
        <v>1.43260717391968</v>
      </c>
      <c r="EH80" s="0" t="n">
        <v>17.9685726165772</v>
      </c>
      <c r="EI80" s="0" t="n">
        <v>0.75981867313385</v>
      </c>
      <c r="EJ80" s="0" t="n">
        <v>0.434684783220291</v>
      </c>
      <c r="EK80" s="0" t="n">
        <v>0.0493262968957424</v>
      </c>
      <c r="EL80" s="0" t="n">
        <v>1.26412785053253</v>
      </c>
      <c r="EM80" s="0" t="n">
        <v>1.49679505825043</v>
      </c>
      <c r="EN80" s="0" t="n">
        <v>1.50123798847198</v>
      </c>
      <c r="EO80" s="0" t="n">
        <v>1.47170317173004</v>
      </c>
      <c r="EP80" s="0" t="n">
        <v>1.16344261169434</v>
      </c>
      <c r="EQ80" s="0" t="n">
        <v>14.4439239501953</v>
      </c>
      <c r="ER80" s="0" t="n">
        <v>0.620710968971252</v>
      </c>
      <c r="ES80" s="0" t="n">
        <v>0.379482120275497</v>
      </c>
      <c r="ET80" s="0" t="n">
        <v>0.0373612679541111</v>
      </c>
      <c r="EU80" s="0" t="n">
        <v>1.0726535320282</v>
      </c>
      <c r="EV80" s="0" t="n">
        <v>1.16333520412445</v>
      </c>
      <c r="EW80" s="0" t="n">
        <v>1.16061151027679</v>
      </c>
      <c r="EX80" s="0" t="n">
        <v>1.1766848564148</v>
      </c>
      <c r="EY80" s="0" t="n">
        <v>1.18051743507385</v>
      </c>
      <c r="EZ80" s="0" t="n">
        <v>11.3048782348633</v>
      </c>
      <c r="FA80" s="0" t="n">
        <v>0.764431178569794</v>
      </c>
      <c r="FB80" s="0" t="n">
        <v>0.564123928546906</v>
      </c>
      <c r="FC80" s="0" t="n">
        <v>0.0384143218398094</v>
      </c>
      <c r="FD80" s="0" t="n">
        <v>1.09992647171021</v>
      </c>
      <c r="FE80" s="0" t="n">
        <v>1.18703639507294</v>
      </c>
      <c r="FF80" s="0" t="n">
        <v>1.16004133224487</v>
      </c>
      <c r="FG80" s="0" t="n">
        <v>1.58509480953217</v>
      </c>
      <c r="FH80" s="0" t="n">
        <v>1.11089980602264</v>
      </c>
      <c r="FI80" s="0" t="n">
        <v>15.0905227661133</v>
      </c>
      <c r="FJ80" s="0" t="n">
        <v>0.561507225036621</v>
      </c>
      <c r="FK80" s="0" t="n">
        <v>0.310945510864258</v>
      </c>
      <c r="FL80" s="0" t="n">
        <v>0.0381705611944199</v>
      </c>
      <c r="FM80" s="0" t="n">
        <v>1.04065477848053</v>
      </c>
      <c r="FN80" s="0" t="n">
        <v>1.12821209430695</v>
      </c>
      <c r="FO80" s="0" t="n">
        <v>1.12981927394867</v>
      </c>
      <c r="FP80" s="0" t="n">
        <v>1.11633682250977</v>
      </c>
      <c r="FQ80" s="0" t="n">
        <v>1.32304298877716</v>
      </c>
      <c r="FR80" s="0" t="n">
        <v>18.9760932922363</v>
      </c>
      <c r="FS80" s="0" t="n">
        <v>0.607762753963471</v>
      </c>
      <c r="FT80" s="0" t="n">
        <v>0.309295237064362</v>
      </c>
      <c r="FU80" s="0" t="n">
        <v>0.0472406707704067</v>
      </c>
      <c r="FV80" s="0" t="n">
        <v>1.19673728942871</v>
      </c>
      <c r="FW80" s="0" t="n">
        <v>1.34836149215698</v>
      </c>
      <c r="FX80" s="0" t="n">
        <v>1.49083006381989</v>
      </c>
      <c r="FY80" s="0" t="n">
        <v>1.26349174976349</v>
      </c>
      <c r="FZ80" s="0" t="n">
        <v>1.35624718666077</v>
      </c>
      <c r="GA80" s="0" t="n">
        <v>20.2602882385254</v>
      </c>
      <c r="GB80" s="0" t="n">
        <v>0.579866230487824</v>
      </c>
      <c r="GC80" s="0" t="n">
        <v>0.234344244003296</v>
      </c>
      <c r="GD80" s="0" t="n">
        <v>0.0500734113156796</v>
      </c>
      <c r="GE80" s="0" t="n">
        <v>1.16004681587219</v>
      </c>
      <c r="GF80" s="0" t="n">
        <v>1.46792960166931</v>
      </c>
      <c r="GG80" s="0" t="n">
        <v>1.84424495697021</v>
      </c>
      <c r="GH80" s="0" t="n">
        <v>1.21590983867645</v>
      </c>
      <c r="GI80" s="0" t="n">
        <v>1.34713411331177</v>
      </c>
      <c r="GJ80" s="0" t="n">
        <v>16.8193778991699</v>
      </c>
      <c r="GK80" s="0" t="n">
        <v>0.71169513463974</v>
      </c>
      <c r="GL80" s="0" t="n">
        <v>0.434738725423813</v>
      </c>
      <c r="GM80" s="0" t="n">
        <v>0.0415033027529717</v>
      </c>
      <c r="GN80" s="0" t="n">
        <v>1.2090357542038</v>
      </c>
      <c r="GO80" s="0" t="n">
        <v>1.37361216545105</v>
      </c>
      <c r="GP80" s="0" t="n">
        <v>1.42684364318848</v>
      </c>
      <c r="GQ80" s="0" t="n">
        <v>1.26524949073792</v>
      </c>
      <c r="GR80" s="0" t="n">
        <v>1.15693497657776</v>
      </c>
      <c r="GS80" s="0" t="n">
        <v>14.8786563873291</v>
      </c>
      <c r="GT80" s="0" t="n">
        <v>0.634867191314697</v>
      </c>
      <c r="GU80" s="0" t="n">
        <v>0.394232541322708</v>
      </c>
      <c r="GV80" s="0" t="n">
        <v>0.038276981562376</v>
      </c>
      <c r="GW80" s="0" t="n">
        <v>1.10545992851257</v>
      </c>
      <c r="GX80" s="0" t="n">
        <v>1.18937599658966</v>
      </c>
      <c r="GY80" s="0" t="n">
        <v>1.20455396175385</v>
      </c>
      <c r="GZ80" s="0" t="n">
        <v>1.20609438419342</v>
      </c>
      <c r="HA80" s="0" t="n">
        <v>1.31607794761658</v>
      </c>
      <c r="HB80" s="0" t="n">
        <v>17.0092658996582</v>
      </c>
      <c r="HC80" s="0" t="n">
        <v>0.668210387229919</v>
      </c>
      <c r="HD80" s="0" t="n">
        <v>0.364296793937683</v>
      </c>
      <c r="HE80" s="0" t="n">
        <v>0.0438819564878941</v>
      </c>
      <c r="HF80" s="0" t="n">
        <v>1.16310298442841</v>
      </c>
      <c r="HG80" s="0" t="n">
        <v>1.35420382022858</v>
      </c>
      <c r="HH80" s="0" t="n">
        <v>1.35392737388611</v>
      </c>
      <c r="HI80" s="0" t="n">
        <v>1.27257370948792</v>
      </c>
      <c r="HJ80" s="0" t="n">
        <v>1.32407307624817</v>
      </c>
      <c r="HK80" s="0" t="n">
        <v>16.139518737793</v>
      </c>
      <c r="HL80" s="0" t="n">
        <v>0.712780237197876</v>
      </c>
      <c r="HM80" s="0" t="n">
        <v>0.423654675483704</v>
      </c>
      <c r="HN80" s="0" t="n">
        <v>0.0440072193741798</v>
      </c>
      <c r="HO80" s="0" t="n">
        <v>1.18543088436127</v>
      </c>
      <c r="HP80" s="0" t="n">
        <v>1.34896576404572</v>
      </c>
      <c r="HQ80" s="0" t="n">
        <v>1.32597029209137</v>
      </c>
      <c r="HR80" s="0" t="n">
        <v>1.3707994222641</v>
      </c>
      <c r="HS80" s="0" t="n">
        <v>0</v>
      </c>
      <c r="HT80" s="0" t="n">
        <v>0</v>
      </c>
      <c r="HU80" s="0" t="n">
        <v>0</v>
      </c>
      <c r="HV80" s="0" t="n">
        <v>0</v>
      </c>
      <c r="HW80" s="0" t="n">
        <v>0</v>
      </c>
      <c r="HX80" s="0" t="n">
        <v>0</v>
      </c>
      <c r="HY80" s="0" t="n">
        <v>0</v>
      </c>
      <c r="HZ80" s="0" t="n">
        <v>0</v>
      </c>
      <c r="IA80" s="0" t="n">
        <v>0</v>
      </c>
      <c r="IB80" s="0" t="n">
        <v>1.3364132642746</v>
      </c>
      <c r="IC80" s="0" t="n">
        <v>18.6735420227051</v>
      </c>
      <c r="ID80" s="0" t="n">
        <v>0.631247222423554</v>
      </c>
      <c r="IE80" s="0" t="n">
        <v>0.315838783979416</v>
      </c>
      <c r="IF80" s="0" t="n">
        <v>0.0493172779679298</v>
      </c>
      <c r="IG80" s="0" t="n">
        <v>1.18231952190399</v>
      </c>
      <c r="IH80" s="0" t="n">
        <v>1.39376521110535</v>
      </c>
      <c r="II80" s="0" t="n">
        <v>1.49977588653564</v>
      </c>
      <c r="IJ80" s="0" t="n">
        <v>1.32425475120544</v>
      </c>
      <c r="IK80" s="0" t="n">
        <v>1.18375074863434</v>
      </c>
      <c r="IL80" s="0" t="n">
        <v>15.4387435913086</v>
      </c>
      <c r="IM80" s="0" t="n">
        <v>0.631781995296478</v>
      </c>
      <c r="IN80" s="0" t="n">
        <v>0.367128849029541</v>
      </c>
      <c r="IO80" s="0" t="n">
        <v>0.0397536084055901</v>
      </c>
      <c r="IP80" s="0" t="n">
        <v>1.10625958442688</v>
      </c>
      <c r="IQ80" s="0" t="n">
        <v>1.22300589084625</v>
      </c>
      <c r="IR80" s="0" t="n">
        <v>1.21378469467163</v>
      </c>
      <c r="IS80" s="0" t="n">
        <v>1.20805299282074</v>
      </c>
      <c r="IT80" s="0" t="n">
        <v>1.31360113620758</v>
      </c>
      <c r="IU80" s="0" t="n">
        <v>16.5087909698486</v>
      </c>
      <c r="IV80" s="0" t="n">
        <v>0.680544018745422</v>
      </c>
      <c r="IW80" s="0" t="n">
        <v>0.406890630722046</v>
      </c>
      <c r="IX80" s="0" t="n">
        <v>0.0433517806231976</v>
      </c>
      <c r="IY80" s="0" t="n">
        <v>1.18330800533295</v>
      </c>
      <c r="IZ80" s="0" t="n">
        <v>1.31701004505157</v>
      </c>
      <c r="JA80" s="0" t="n">
        <v>1.34426295757294</v>
      </c>
      <c r="JB80" s="0" t="n">
        <v>1.3178129196167</v>
      </c>
    </row>
    <row r="81" customFormat="false" ht="12.75" hidden="false" customHeight="false" outlineLevel="0" collapsed="false">
      <c r="A81" s="0" t="s">
        <v>347</v>
      </c>
    </row>
    <row r="82" customFormat="false" ht="12.75" hidden="false" customHeight="false" outlineLevel="0" collapsed="false">
      <c r="A82" s="0" t="s">
        <v>614</v>
      </c>
      <c r="B82" s="0" t="n">
        <v>0</v>
      </c>
      <c r="C82" s="0" t="n">
        <v>0</v>
      </c>
      <c r="D82" s="0" t="n">
        <v>0</v>
      </c>
      <c r="E82" s="0" t="n">
        <v>0</v>
      </c>
      <c r="F82" s="0" t="n">
        <v>0</v>
      </c>
      <c r="G82" s="0" t="n">
        <v>0</v>
      </c>
      <c r="H82" s="0" t="n">
        <v>0</v>
      </c>
      <c r="I82" s="0" t="n">
        <v>0</v>
      </c>
      <c r="J82" s="0" t="n">
        <v>0</v>
      </c>
      <c r="K82" s="0" t="n">
        <v>0</v>
      </c>
      <c r="L82" s="0" t="n">
        <v>0</v>
      </c>
      <c r="M82" s="0" t="n">
        <v>0</v>
      </c>
      <c r="N82" s="0" t="n">
        <v>0</v>
      </c>
      <c r="O82" s="0" t="n">
        <v>0</v>
      </c>
      <c r="P82" s="0" t="n">
        <v>0</v>
      </c>
      <c r="Q82" s="0" t="n">
        <v>0</v>
      </c>
      <c r="R82" s="0" t="n">
        <v>0</v>
      </c>
      <c r="S82" s="0" t="n">
        <v>0</v>
      </c>
      <c r="T82" s="0" t="n">
        <v>1.84565448760986</v>
      </c>
      <c r="U82" s="0" t="n">
        <v>10.5675039291382</v>
      </c>
      <c r="V82" s="0" t="n">
        <v>1.19448006153107</v>
      </c>
      <c r="W82" s="0" t="n">
        <v>1.04554796218872</v>
      </c>
      <c r="X82" s="0" t="n">
        <v>0.0183688793331385</v>
      </c>
      <c r="Y82" s="0" t="n">
        <v>2.07690787315369</v>
      </c>
      <c r="Z82" s="0" t="n">
        <v>1.78943347930908</v>
      </c>
      <c r="AA82" s="0" t="n">
        <v>1.49495100975037</v>
      </c>
      <c r="AB82" s="0" t="n">
        <v>0</v>
      </c>
      <c r="AC82" s="0" t="n">
        <v>1.06343650817871</v>
      </c>
      <c r="AD82" s="0" t="n">
        <v>5.97478866577148</v>
      </c>
      <c r="AE82" s="0" t="n">
        <v>0.653477549552918</v>
      </c>
      <c r="AF82" s="0" t="n">
        <v>0.654032230377197</v>
      </c>
      <c r="AG82" s="0" t="n">
        <v>-0.0200927928090096</v>
      </c>
      <c r="AH82" s="0" t="n">
        <v>1.01677262783051</v>
      </c>
      <c r="AI82" s="0" t="n">
        <v>1.06080913543701</v>
      </c>
      <c r="AJ82" s="0" t="n">
        <v>1.00185418128967</v>
      </c>
      <c r="AK82" s="0" t="n">
        <v>0</v>
      </c>
      <c r="AL82" s="0" t="n">
        <v>0</v>
      </c>
      <c r="AM82" s="0" t="n">
        <v>0</v>
      </c>
      <c r="AN82" s="0" t="n">
        <v>0</v>
      </c>
      <c r="AO82" s="0" t="n">
        <v>0</v>
      </c>
      <c r="AP82" s="0" t="n">
        <v>0</v>
      </c>
      <c r="AQ82" s="0" t="n">
        <v>0</v>
      </c>
      <c r="AR82" s="0" t="n">
        <v>0</v>
      </c>
      <c r="AS82" s="0" t="n">
        <v>0</v>
      </c>
      <c r="AT82" s="0" t="n">
        <v>0</v>
      </c>
      <c r="AU82" s="0" t="n">
        <v>0</v>
      </c>
      <c r="AV82" s="0" t="n">
        <v>0</v>
      </c>
      <c r="AW82" s="0" t="n">
        <v>0</v>
      </c>
      <c r="AX82" s="0" t="n">
        <v>0</v>
      </c>
      <c r="AY82" s="0" t="n">
        <v>0</v>
      </c>
      <c r="AZ82" s="0" t="n">
        <v>0</v>
      </c>
      <c r="BA82" s="0" t="n">
        <v>0</v>
      </c>
      <c r="BB82" s="0" t="n">
        <v>0</v>
      </c>
      <c r="BC82" s="0" t="n">
        <v>0</v>
      </c>
      <c r="BD82" s="0" t="n">
        <v>0</v>
      </c>
      <c r="BE82" s="0" t="n">
        <v>0</v>
      </c>
      <c r="BF82" s="0" t="n">
        <v>0</v>
      </c>
      <c r="BG82" s="0" t="n">
        <v>0</v>
      </c>
      <c r="BH82" s="0" t="n">
        <v>0</v>
      </c>
      <c r="BI82" s="0" t="n">
        <v>0</v>
      </c>
      <c r="BJ82" s="0" t="n">
        <v>0</v>
      </c>
      <c r="BK82" s="0" t="n">
        <v>0</v>
      </c>
      <c r="BL82" s="0" t="n">
        <v>0</v>
      </c>
      <c r="BM82" s="0" t="n">
        <v>1.64144575595856</v>
      </c>
      <c r="BN82" s="0" t="n">
        <v>9.57792472839356</v>
      </c>
      <c r="BO82" s="0" t="n">
        <v>1.01148629188538</v>
      </c>
      <c r="BP82" s="0" t="n">
        <v>0.911289811134338</v>
      </c>
      <c r="BQ82" s="0" t="n">
        <v>-0.000814970582723618</v>
      </c>
      <c r="BR82" s="0" t="n">
        <v>1.78421545028687</v>
      </c>
      <c r="BS82" s="0" t="n">
        <v>1.5580050945282</v>
      </c>
      <c r="BT82" s="0" t="n">
        <v>1.33455753326416</v>
      </c>
      <c r="BU82" s="0" t="n">
        <v>0</v>
      </c>
      <c r="BV82" s="0" t="n">
        <v>0</v>
      </c>
      <c r="BW82" s="0" t="n">
        <v>0</v>
      </c>
      <c r="BX82" s="0" t="n">
        <v>0</v>
      </c>
      <c r="BY82" s="0" t="n">
        <v>0</v>
      </c>
      <c r="BZ82" s="0" t="n">
        <v>0</v>
      </c>
      <c r="CA82" s="0" t="n">
        <v>0</v>
      </c>
      <c r="CB82" s="0" t="n">
        <v>0</v>
      </c>
      <c r="CC82" s="0" t="n">
        <v>0</v>
      </c>
      <c r="CD82" s="0" t="n">
        <v>0</v>
      </c>
      <c r="CE82" s="0" t="n">
        <v>0</v>
      </c>
      <c r="CF82" s="0" t="n">
        <v>0</v>
      </c>
      <c r="CG82" s="0" t="n">
        <v>0</v>
      </c>
      <c r="CH82" s="0" t="n">
        <v>0</v>
      </c>
      <c r="CI82" s="0" t="n">
        <v>0</v>
      </c>
      <c r="CJ82" s="0" t="n">
        <v>0</v>
      </c>
      <c r="CK82" s="0" t="n">
        <v>0</v>
      </c>
      <c r="CL82" s="0" t="n">
        <v>0</v>
      </c>
      <c r="CM82" s="0" t="n">
        <v>0</v>
      </c>
      <c r="CN82" s="0" t="n">
        <v>1.41244196891785</v>
      </c>
      <c r="CO82" s="0" t="n">
        <v>8.37682056427002</v>
      </c>
      <c r="CP82" s="0" t="n">
        <v>0.886775851249695</v>
      </c>
      <c r="CQ82" s="0" t="n">
        <v>0.827992260456085</v>
      </c>
      <c r="CR82" s="0" t="n">
        <v>-0.00450702011585236</v>
      </c>
      <c r="CS82" s="0" t="n">
        <v>1.51554048061371</v>
      </c>
      <c r="CT82" s="0" t="n">
        <v>1.38814699649811</v>
      </c>
      <c r="CU82" s="0" t="n">
        <v>1.2295001745224</v>
      </c>
      <c r="CV82" s="0" t="n">
        <v>0</v>
      </c>
      <c r="CW82" s="0" t="n">
        <v>1.58645153045654</v>
      </c>
      <c r="CX82" s="0" t="n">
        <v>10.1279563903809</v>
      </c>
      <c r="CY82" s="0" t="n">
        <v>0.93019163608551</v>
      </c>
      <c r="CZ82" s="0" t="n">
        <v>0.840490937232971</v>
      </c>
      <c r="DA82" s="0" t="n">
        <v>-0.00618825480341911</v>
      </c>
      <c r="DB82" s="0" t="n">
        <v>1.74802219867706</v>
      </c>
      <c r="DC82" s="0" t="n">
        <v>1.4969425201416</v>
      </c>
      <c r="DD82" s="0" t="n">
        <v>1.27795779705048</v>
      </c>
      <c r="DE82" s="0" t="n">
        <v>0</v>
      </c>
      <c r="DF82" s="0" t="n">
        <v>1.43085861206055</v>
      </c>
      <c r="DG82" s="0" t="n">
        <v>9.24886512756348</v>
      </c>
      <c r="DH82" s="0" t="n">
        <v>0.824934244155884</v>
      </c>
      <c r="DI82" s="0" t="n">
        <v>0.776650369167328</v>
      </c>
      <c r="DJ82" s="0" t="n">
        <v>-0.0139183877035975</v>
      </c>
      <c r="DK82" s="0" t="n">
        <v>1.47755026817322</v>
      </c>
      <c r="DL82" s="0" t="n">
        <v>1.39590585231781</v>
      </c>
      <c r="DM82" s="0" t="n">
        <v>1.23244225978851</v>
      </c>
      <c r="DN82" s="0" t="n">
        <v>0</v>
      </c>
      <c r="DO82" s="0" t="n">
        <v>1.43294084072113</v>
      </c>
      <c r="DP82" s="0" t="n">
        <v>9.96689414978027</v>
      </c>
      <c r="DQ82" s="0" t="n">
        <v>0.791175544261932</v>
      </c>
      <c r="DR82" s="0" t="n">
        <v>0.746392786502838</v>
      </c>
      <c r="DS82" s="0" t="n">
        <v>-0.0166245922446251</v>
      </c>
      <c r="DT82" s="0" t="n">
        <v>1.48456823825836</v>
      </c>
      <c r="DU82" s="0" t="n">
        <v>1.40955209732056</v>
      </c>
      <c r="DV82" s="0" t="n">
        <v>1.23709225654602</v>
      </c>
      <c r="DW82" s="0" t="n">
        <v>0</v>
      </c>
      <c r="DX82" s="0" t="n">
        <v>0</v>
      </c>
      <c r="DY82" s="0" t="n">
        <v>0</v>
      </c>
      <c r="DZ82" s="0" t="n">
        <v>0</v>
      </c>
      <c r="EA82" s="0" t="n">
        <v>0</v>
      </c>
      <c r="EB82" s="0" t="n">
        <v>0</v>
      </c>
      <c r="EC82" s="0" t="n">
        <v>0</v>
      </c>
      <c r="ED82" s="0" t="n">
        <v>0</v>
      </c>
      <c r="EE82" s="0" t="n">
        <v>0</v>
      </c>
      <c r="EF82" s="0" t="n">
        <v>0</v>
      </c>
      <c r="EG82" s="0" t="n">
        <v>1.59759044647217</v>
      </c>
      <c r="EH82" s="0" t="n">
        <v>11.4064388275146</v>
      </c>
      <c r="EI82" s="0" t="n">
        <v>0.893971860408783</v>
      </c>
      <c r="EJ82" s="0" t="n">
        <v>0.812015354633331</v>
      </c>
      <c r="EK82" s="0" t="n">
        <v>-0.00898104347288609</v>
      </c>
      <c r="EL82" s="0" t="n">
        <v>1.69150078296661</v>
      </c>
      <c r="EM82" s="0" t="n">
        <v>1.59822249412537</v>
      </c>
      <c r="EN82" s="0" t="n">
        <v>1.34978485107422</v>
      </c>
      <c r="EO82" s="0" t="n">
        <v>0</v>
      </c>
      <c r="EP82" s="0" t="n">
        <v>1.0709433555603</v>
      </c>
      <c r="EQ82" s="0" t="n">
        <v>6.9526252746582</v>
      </c>
      <c r="ER82" s="0" t="n">
        <v>0.598271369934082</v>
      </c>
      <c r="ES82" s="0" t="n">
        <v>0.608857214450836</v>
      </c>
      <c r="ET82" s="0" t="n">
        <v>-0.0245244037359953</v>
      </c>
      <c r="EU82" s="0" t="n">
        <v>1.04156708717346</v>
      </c>
      <c r="EV82" s="0" t="n">
        <v>1.06111872196198</v>
      </c>
      <c r="EW82" s="0" t="n">
        <v>1.00534605979919</v>
      </c>
      <c r="EX82" s="0" t="n">
        <v>0</v>
      </c>
      <c r="EY82" s="0" t="n">
        <v>0</v>
      </c>
      <c r="EZ82" s="0" t="n">
        <v>0</v>
      </c>
      <c r="FA82" s="0" t="n">
        <v>0</v>
      </c>
      <c r="FB82" s="0" t="n">
        <v>0</v>
      </c>
      <c r="FC82" s="0" t="n">
        <v>0</v>
      </c>
      <c r="FD82" s="0" t="n">
        <v>0</v>
      </c>
      <c r="FE82" s="0" t="n">
        <v>0</v>
      </c>
      <c r="FF82" s="0" t="n">
        <v>0</v>
      </c>
      <c r="FG82" s="0" t="n">
        <v>0</v>
      </c>
      <c r="FH82" s="0" t="n">
        <v>0</v>
      </c>
      <c r="FI82" s="0" t="n">
        <v>0</v>
      </c>
      <c r="FJ82" s="0" t="n">
        <v>0</v>
      </c>
      <c r="FK82" s="0" t="n">
        <v>0</v>
      </c>
      <c r="FL82" s="0" t="n">
        <v>0</v>
      </c>
      <c r="FM82" s="0" t="n">
        <v>0</v>
      </c>
      <c r="FN82" s="0" t="n">
        <v>0</v>
      </c>
      <c r="FO82" s="0" t="n">
        <v>0</v>
      </c>
      <c r="FP82" s="0" t="n">
        <v>0</v>
      </c>
      <c r="FQ82" s="0" t="n">
        <v>1.28927206993103</v>
      </c>
      <c r="FR82" s="0" t="n">
        <v>8.01657485961914</v>
      </c>
      <c r="FS82" s="0" t="n">
        <v>0.766052722930908</v>
      </c>
      <c r="FT82" s="0" t="n">
        <v>0.733501970767975</v>
      </c>
      <c r="FU82" s="0" t="n">
        <v>-0.0139421857893467</v>
      </c>
      <c r="FV82" s="0" t="n">
        <v>1.40407228469849</v>
      </c>
      <c r="FW82" s="0" t="n">
        <v>1.22194647789001</v>
      </c>
      <c r="FX82" s="0" t="n">
        <v>1.10688638687134</v>
      </c>
      <c r="FY82" s="0" t="n">
        <v>0</v>
      </c>
      <c r="FZ82" s="0" t="n">
        <v>0</v>
      </c>
      <c r="GA82" s="0" t="n">
        <v>0</v>
      </c>
      <c r="GB82" s="0" t="n">
        <v>0</v>
      </c>
      <c r="GC82" s="0" t="n">
        <v>0</v>
      </c>
      <c r="GD82" s="0" t="n">
        <v>0</v>
      </c>
      <c r="GE82" s="0" t="n">
        <v>0</v>
      </c>
      <c r="GF82" s="0" t="n">
        <v>0</v>
      </c>
      <c r="GG82" s="0" t="n">
        <v>0</v>
      </c>
      <c r="GH82" s="0" t="n">
        <v>0</v>
      </c>
      <c r="GI82" s="0" t="n">
        <v>1.41536974906921</v>
      </c>
      <c r="GJ82" s="0" t="n">
        <v>9.00267028808594</v>
      </c>
      <c r="GK82" s="0" t="n">
        <v>0.803395867347717</v>
      </c>
      <c r="GL82" s="0" t="n">
        <v>0.776129007339478</v>
      </c>
      <c r="GM82" s="0" t="n">
        <v>-0.0174581427127123</v>
      </c>
      <c r="GN82" s="0" t="n">
        <v>1.46533024311066</v>
      </c>
      <c r="GO82" s="0" t="n">
        <v>1.34227120876312</v>
      </c>
      <c r="GP82" s="0" t="n">
        <v>1.21838569641113</v>
      </c>
      <c r="GQ82" s="0" t="n">
        <v>0</v>
      </c>
      <c r="GR82" s="0" t="n">
        <v>0</v>
      </c>
      <c r="GS82" s="0" t="n">
        <v>0</v>
      </c>
      <c r="GT82" s="0" t="n">
        <v>0</v>
      </c>
      <c r="GU82" s="0" t="n">
        <v>0</v>
      </c>
      <c r="GV82" s="0" t="n">
        <v>0</v>
      </c>
      <c r="GW82" s="0" t="n">
        <v>0</v>
      </c>
      <c r="GX82" s="0" t="n">
        <v>0</v>
      </c>
      <c r="GY82" s="0" t="n">
        <v>0</v>
      </c>
      <c r="GZ82" s="0" t="n">
        <v>0</v>
      </c>
      <c r="HA82" s="0" t="n">
        <v>0</v>
      </c>
      <c r="HB82" s="0" t="n">
        <v>0</v>
      </c>
      <c r="HC82" s="0" t="n">
        <v>0</v>
      </c>
      <c r="HD82" s="0" t="n">
        <v>0</v>
      </c>
      <c r="HE82" s="0" t="n">
        <v>0</v>
      </c>
      <c r="HF82" s="0" t="n">
        <v>0</v>
      </c>
      <c r="HG82" s="0" t="n">
        <v>0</v>
      </c>
      <c r="HH82" s="0" t="n">
        <v>0</v>
      </c>
      <c r="HI82" s="0" t="n">
        <v>0</v>
      </c>
      <c r="HJ82" s="0" t="n">
        <v>1.3922131061554</v>
      </c>
      <c r="HK82" s="0" t="n">
        <v>9.80152893066406</v>
      </c>
      <c r="HL82" s="0" t="n">
        <v>0.737305879592896</v>
      </c>
      <c r="HM82" s="0" t="n">
        <v>0.689993023872376</v>
      </c>
      <c r="HN82" s="0" t="n">
        <v>-0.0139956464990973</v>
      </c>
      <c r="HO82" s="0" t="n">
        <v>1.37806129455566</v>
      </c>
      <c r="HP82" s="0" t="n">
        <v>1.37754797935486</v>
      </c>
      <c r="HQ82" s="0" t="n">
        <v>1.19009923934937</v>
      </c>
      <c r="HR82" s="0" t="n">
        <v>0</v>
      </c>
      <c r="HS82" s="0" t="n">
        <v>0</v>
      </c>
      <c r="HT82" s="0" t="n">
        <v>0</v>
      </c>
      <c r="HU82" s="0" t="n">
        <v>0</v>
      </c>
      <c r="HV82" s="0" t="n">
        <v>0</v>
      </c>
      <c r="HW82" s="0" t="n">
        <v>0</v>
      </c>
      <c r="HX82" s="0" t="n">
        <v>0</v>
      </c>
      <c r="HY82" s="0" t="n">
        <v>0</v>
      </c>
      <c r="HZ82" s="0" t="n">
        <v>0</v>
      </c>
      <c r="IA82" s="0" t="n">
        <v>0</v>
      </c>
      <c r="IB82" s="0" t="n">
        <v>1.43307638168335</v>
      </c>
      <c r="IC82" s="0" t="n">
        <v>9.71391105651856</v>
      </c>
      <c r="ID82" s="0" t="n">
        <v>0.780520677566528</v>
      </c>
      <c r="IE82" s="0" t="n">
        <v>0.728042364120483</v>
      </c>
      <c r="IF82" s="0" t="n">
        <v>-0.0118343401700258</v>
      </c>
      <c r="IG82" s="0" t="n">
        <v>1.53049170970917</v>
      </c>
      <c r="IH82" s="0" t="n">
        <v>1.33362948894501</v>
      </c>
      <c r="II82" s="0" t="n">
        <v>1.16484475135803</v>
      </c>
      <c r="IJ82" s="0" t="n">
        <v>0</v>
      </c>
      <c r="IK82" s="0" t="n">
        <v>0</v>
      </c>
      <c r="IL82" s="0" t="n">
        <v>0</v>
      </c>
      <c r="IM82" s="0" t="n">
        <v>0</v>
      </c>
      <c r="IN82" s="0" t="n">
        <v>0</v>
      </c>
      <c r="IO82" s="0" t="n">
        <v>0</v>
      </c>
      <c r="IP82" s="0" t="n">
        <v>0</v>
      </c>
      <c r="IQ82" s="0" t="n">
        <v>0</v>
      </c>
      <c r="IR82" s="0" t="n">
        <v>0</v>
      </c>
      <c r="IS82" s="0" t="n">
        <v>0</v>
      </c>
      <c r="IT82" s="0" t="n">
        <v>0</v>
      </c>
      <c r="IU82" s="0" t="n">
        <v>0</v>
      </c>
      <c r="IV82" s="0" t="n">
        <v>0</v>
      </c>
      <c r="IW82" s="0" t="n">
        <v>0</v>
      </c>
      <c r="IX82" s="0" t="n">
        <v>0</v>
      </c>
      <c r="IY82" s="0" t="n">
        <v>0</v>
      </c>
      <c r="IZ82" s="0" t="n">
        <v>0</v>
      </c>
      <c r="JA82" s="0" t="n">
        <v>0</v>
      </c>
      <c r="JB82" s="0" t="n">
        <v>0</v>
      </c>
    </row>
    <row r="83" customFormat="false" ht="12.75" hidden="false" customHeight="false" outlineLevel="0" collapsed="false">
      <c r="A83" s="0" t="s">
        <v>615</v>
      </c>
      <c r="B83" s="0" t="n">
        <v>0</v>
      </c>
      <c r="C83" s="0" t="n">
        <v>0</v>
      </c>
      <c r="D83" s="0" t="n">
        <v>0</v>
      </c>
      <c r="E83" s="0" t="n">
        <v>0</v>
      </c>
      <c r="F83" s="0" t="n">
        <v>0</v>
      </c>
      <c r="G83" s="0" t="n">
        <v>0</v>
      </c>
      <c r="H83" s="0" t="n">
        <v>0</v>
      </c>
      <c r="I83" s="0" t="n">
        <v>0</v>
      </c>
      <c r="J83" s="0" t="n">
        <v>0</v>
      </c>
      <c r="K83" s="0" t="n">
        <v>0</v>
      </c>
      <c r="L83" s="0" t="n">
        <v>0</v>
      </c>
      <c r="M83" s="0" t="n">
        <v>0</v>
      </c>
      <c r="N83" s="0" t="n">
        <v>0</v>
      </c>
      <c r="O83" s="0" t="n">
        <v>0</v>
      </c>
      <c r="P83" s="0" t="n">
        <v>0</v>
      </c>
      <c r="Q83" s="0" t="n">
        <v>0</v>
      </c>
      <c r="R83" s="0" t="n">
        <v>0</v>
      </c>
      <c r="S83" s="0" t="n">
        <v>0</v>
      </c>
      <c r="T83" s="0" t="n">
        <v>0</v>
      </c>
      <c r="U83" s="0" t="n">
        <v>0</v>
      </c>
      <c r="V83" s="0" t="n">
        <v>0</v>
      </c>
      <c r="W83" s="0" t="n">
        <v>0</v>
      </c>
      <c r="X83" s="0" t="n">
        <v>0</v>
      </c>
      <c r="Y83" s="0" t="n">
        <v>0</v>
      </c>
      <c r="Z83" s="0" t="n">
        <v>0</v>
      </c>
      <c r="AA83" s="0" t="n">
        <v>0</v>
      </c>
      <c r="AB83" s="0" t="n">
        <v>0</v>
      </c>
      <c r="AC83" s="0" t="n">
        <v>0</v>
      </c>
      <c r="AD83" s="0" t="n">
        <v>0</v>
      </c>
      <c r="AE83" s="0" t="n">
        <v>0</v>
      </c>
      <c r="AF83" s="0" t="n">
        <v>0</v>
      </c>
      <c r="AG83" s="0" t="n">
        <v>0</v>
      </c>
      <c r="AH83" s="0" t="n">
        <v>0</v>
      </c>
      <c r="AI83" s="0" t="n">
        <v>0</v>
      </c>
      <c r="AJ83" s="0" t="n">
        <v>0</v>
      </c>
      <c r="AK83" s="0" t="n">
        <v>0</v>
      </c>
      <c r="AL83" s="0" t="n">
        <v>0</v>
      </c>
      <c r="AM83" s="0" t="n">
        <v>0</v>
      </c>
      <c r="AN83" s="0" t="n">
        <v>0</v>
      </c>
      <c r="AO83" s="0" t="n">
        <v>0</v>
      </c>
      <c r="AP83" s="0" t="n">
        <v>0</v>
      </c>
      <c r="AQ83" s="0" t="n">
        <v>0</v>
      </c>
      <c r="AR83" s="0" t="n">
        <v>0</v>
      </c>
      <c r="AS83" s="0" t="n">
        <v>0</v>
      </c>
      <c r="AT83" s="0" t="n">
        <v>0</v>
      </c>
      <c r="AU83" s="0" t="n">
        <v>0</v>
      </c>
      <c r="AV83" s="0" t="n">
        <v>0</v>
      </c>
      <c r="AW83" s="0" t="n">
        <v>0</v>
      </c>
      <c r="AX83" s="0" t="n">
        <v>0</v>
      </c>
      <c r="AY83" s="0" t="n">
        <v>0</v>
      </c>
      <c r="AZ83" s="0" t="n">
        <v>0</v>
      </c>
      <c r="BA83" s="0" t="n">
        <v>0</v>
      </c>
      <c r="BB83" s="0" t="n">
        <v>0</v>
      </c>
      <c r="BC83" s="0" t="n">
        <v>0</v>
      </c>
      <c r="BD83" s="0" t="n">
        <v>1.03584539890289</v>
      </c>
      <c r="BE83" s="0" t="n">
        <v>3.93983554840088</v>
      </c>
      <c r="BF83" s="0" t="n">
        <v>0.326588302850723</v>
      </c>
      <c r="BG83" s="0" t="n">
        <v>0.307751625776291</v>
      </c>
      <c r="BH83" s="0" t="n">
        <v>-0.0477866642177105</v>
      </c>
      <c r="BI83" s="0" t="n">
        <v>0.999005377292633</v>
      </c>
      <c r="BJ83" s="0" t="n">
        <v>1.05227971076965</v>
      </c>
      <c r="BK83" s="0" t="n">
        <v>0.976619958877564</v>
      </c>
      <c r="BL83" s="0" t="n">
        <v>0</v>
      </c>
      <c r="BM83" s="0" t="n">
        <v>0</v>
      </c>
      <c r="BN83" s="0" t="n">
        <v>0</v>
      </c>
      <c r="BO83" s="0" t="n">
        <v>0</v>
      </c>
      <c r="BP83" s="0" t="n">
        <v>0</v>
      </c>
      <c r="BQ83" s="0" t="n">
        <v>0</v>
      </c>
      <c r="BR83" s="0" t="n">
        <v>0</v>
      </c>
      <c r="BS83" s="0" t="n">
        <v>0</v>
      </c>
      <c r="BT83" s="0" t="n">
        <v>0</v>
      </c>
      <c r="BU83" s="0" t="n">
        <v>0</v>
      </c>
      <c r="BV83" s="0" t="n">
        <v>0</v>
      </c>
      <c r="BW83" s="0" t="n">
        <v>0</v>
      </c>
      <c r="BX83" s="0" t="n">
        <v>0</v>
      </c>
      <c r="BY83" s="0" t="n">
        <v>0</v>
      </c>
      <c r="BZ83" s="0" t="n">
        <v>0</v>
      </c>
      <c r="CA83" s="0" t="n">
        <v>0</v>
      </c>
      <c r="CB83" s="0" t="n">
        <v>0</v>
      </c>
      <c r="CC83" s="0" t="n">
        <v>0</v>
      </c>
      <c r="CD83" s="0" t="n">
        <v>0</v>
      </c>
      <c r="CE83" s="0" t="n">
        <v>0</v>
      </c>
      <c r="CF83" s="0" t="n">
        <v>0</v>
      </c>
      <c r="CG83" s="0" t="n">
        <v>0</v>
      </c>
      <c r="CH83" s="0" t="n">
        <v>0</v>
      </c>
      <c r="CI83" s="0" t="n">
        <v>0</v>
      </c>
      <c r="CJ83" s="0" t="n">
        <v>0</v>
      </c>
      <c r="CK83" s="0" t="n">
        <v>0</v>
      </c>
      <c r="CL83" s="0" t="n">
        <v>0</v>
      </c>
      <c r="CM83" s="0" t="n">
        <v>0</v>
      </c>
      <c r="CN83" s="0" t="n">
        <v>0</v>
      </c>
      <c r="CO83" s="0" t="n">
        <v>0</v>
      </c>
      <c r="CP83" s="0" t="n">
        <v>0</v>
      </c>
      <c r="CQ83" s="0" t="n">
        <v>0</v>
      </c>
      <c r="CR83" s="0" t="n">
        <v>0</v>
      </c>
      <c r="CS83" s="0" t="n">
        <v>0</v>
      </c>
      <c r="CT83" s="0" t="n">
        <v>0</v>
      </c>
      <c r="CU83" s="0" t="n">
        <v>0</v>
      </c>
      <c r="CV83" s="0" t="n">
        <v>0</v>
      </c>
      <c r="CW83" s="0" t="n">
        <v>1.63886773586273</v>
      </c>
      <c r="CX83" s="0" t="n">
        <v>7.87574243545532</v>
      </c>
      <c r="CY83" s="0" t="n">
        <v>0.715599060058594</v>
      </c>
      <c r="CZ83" s="0" t="n">
        <v>0.599832773208618</v>
      </c>
      <c r="DA83" s="0" t="n">
        <v>-0.0252541489899158</v>
      </c>
      <c r="DB83" s="0" t="n">
        <v>2.28054976463318</v>
      </c>
      <c r="DC83" s="0" t="n">
        <v>1.80669414997101</v>
      </c>
      <c r="DD83" s="0" t="n">
        <v>1.4986560344696</v>
      </c>
      <c r="DE83" s="0" t="n">
        <v>0</v>
      </c>
      <c r="DF83" s="0" t="n">
        <v>1.48877394199371</v>
      </c>
      <c r="DG83" s="0" t="n">
        <v>6.89635562896729</v>
      </c>
      <c r="DH83" s="0" t="n">
        <v>0.613295793533325</v>
      </c>
      <c r="DI83" s="0" t="n">
        <v>0.530314981937408</v>
      </c>
      <c r="DJ83" s="0" t="n">
        <v>-0.0330269783735275</v>
      </c>
      <c r="DK83" s="0" t="n">
        <v>1.8870050907135</v>
      </c>
      <c r="DL83" s="0" t="n">
        <v>1.69932973384857</v>
      </c>
      <c r="DM83" s="0" t="n">
        <v>1.45167565345764</v>
      </c>
      <c r="DN83" s="0" t="n">
        <v>0</v>
      </c>
      <c r="DO83" s="0" t="n">
        <v>0</v>
      </c>
      <c r="DP83" s="0" t="n">
        <v>0</v>
      </c>
      <c r="DQ83" s="0" t="n">
        <v>0</v>
      </c>
      <c r="DR83" s="0" t="n">
        <v>0</v>
      </c>
      <c r="DS83" s="0" t="n">
        <v>0</v>
      </c>
      <c r="DT83" s="0" t="n">
        <v>0</v>
      </c>
      <c r="DU83" s="0" t="n">
        <v>0</v>
      </c>
      <c r="DV83" s="0" t="n">
        <v>0</v>
      </c>
      <c r="DW83" s="0" t="n">
        <v>0</v>
      </c>
      <c r="DX83" s="0" t="n">
        <v>0</v>
      </c>
      <c r="DY83" s="0" t="n">
        <v>0</v>
      </c>
      <c r="DZ83" s="0" t="n">
        <v>0</v>
      </c>
      <c r="EA83" s="0" t="n">
        <v>0</v>
      </c>
      <c r="EB83" s="0" t="n">
        <v>0</v>
      </c>
      <c r="EC83" s="0" t="n">
        <v>0</v>
      </c>
      <c r="ED83" s="0" t="n">
        <v>0</v>
      </c>
      <c r="EE83" s="0" t="n">
        <v>0</v>
      </c>
      <c r="EF83" s="0" t="n">
        <v>0</v>
      </c>
      <c r="EG83" s="0" t="n">
        <v>0</v>
      </c>
      <c r="EH83" s="0" t="n">
        <v>0</v>
      </c>
      <c r="EI83" s="0" t="n">
        <v>0</v>
      </c>
      <c r="EJ83" s="0" t="n">
        <v>0</v>
      </c>
      <c r="EK83" s="0" t="n">
        <v>0</v>
      </c>
      <c r="EL83" s="0" t="n">
        <v>0</v>
      </c>
      <c r="EM83" s="0" t="n">
        <v>0</v>
      </c>
      <c r="EN83" s="0" t="n">
        <v>0</v>
      </c>
      <c r="EO83" s="0" t="n">
        <v>0</v>
      </c>
      <c r="EP83" s="0" t="n">
        <v>1.04837095737457</v>
      </c>
      <c r="EQ83" s="0" t="n">
        <v>3.7952344417572</v>
      </c>
      <c r="ER83" s="0" t="n">
        <v>0.385603874921799</v>
      </c>
      <c r="ES83" s="0" t="n">
        <v>0.369600892066956</v>
      </c>
      <c r="ET83" s="0" t="n">
        <v>-0.0425205007195473</v>
      </c>
      <c r="EU83" s="0" t="n">
        <v>1.0538569688797</v>
      </c>
      <c r="EV83" s="0" t="n">
        <v>1.041508436203</v>
      </c>
      <c r="EW83" s="0" t="n">
        <v>0.986709177494049</v>
      </c>
      <c r="EX83" s="0" t="n">
        <v>0</v>
      </c>
      <c r="EY83" s="0" t="n">
        <v>1.27772915363312</v>
      </c>
      <c r="EZ83" s="0" t="n">
        <v>4.74102830886841</v>
      </c>
      <c r="FA83" s="0" t="n">
        <v>0.563220500946045</v>
      </c>
      <c r="FB83" s="0" t="n">
        <v>0.513295412063599</v>
      </c>
      <c r="FC83" s="0" t="n">
        <v>-0.0174167975783348</v>
      </c>
      <c r="FD83" s="0" t="n">
        <v>1.34912514686584</v>
      </c>
      <c r="FE83" s="0" t="n">
        <v>1.46113252639771</v>
      </c>
      <c r="FF83" s="0" t="n">
        <v>1.31713235378265</v>
      </c>
      <c r="FG83" s="0" t="n">
        <v>0</v>
      </c>
      <c r="FH83" s="0" t="n">
        <v>0</v>
      </c>
      <c r="FI83" s="0" t="n">
        <v>0</v>
      </c>
      <c r="FJ83" s="0" t="n">
        <v>0</v>
      </c>
      <c r="FK83" s="0" t="n">
        <v>0</v>
      </c>
      <c r="FL83" s="0" t="n">
        <v>0</v>
      </c>
      <c r="FM83" s="0" t="n">
        <v>0</v>
      </c>
      <c r="FN83" s="0" t="n">
        <v>0</v>
      </c>
      <c r="FO83" s="0" t="n">
        <v>0</v>
      </c>
      <c r="FP83" s="0" t="n">
        <v>0</v>
      </c>
      <c r="FQ83" s="0" t="n">
        <v>0</v>
      </c>
      <c r="FR83" s="0" t="n">
        <v>0</v>
      </c>
      <c r="FS83" s="0" t="n">
        <v>0</v>
      </c>
      <c r="FT83" s="0" t="n">
        <v>0</v>
      </c>
      <c r="FU83" s="0" t="n">
        <v>0</v>
      </c>
      <c r="FV83" s="0" t="n">
        <v>0</v>
      </c>
      <c r="FW83" s="0" t="n">
        <v>0</v>
      </c>
      <c r="FX83" s="0" t="n">
        <v>0</v>
      </c>
      <c r="FY83" s="0" t="n">
        <v>0</v>
      </c>
      <c r="FZ83" s="0" t="n">
        <v>1.40242946147919</v>
      </c>
      <c r="GA83" s="0" t="n">
        <v>7.31131458282471</v>
      </c>
      <c r="GB83" s="0" t="n">
        <v>0.444453507661819</v>
      </c>
      <c r="GC83" s="0" t="n">
        <v>0.39108806848526</v>
      </c>
      <c r="GD83" s="0" t="n">
        <v>-0.0444901064038277</v>
      </c>
      <c r="GE83" s="0" t="n">
        <v>1.77726626396179</v>
      </c>
      <c r="GF83" s="0" t="n">
        <v>1.58373951911926</v>
      </c>
      <c r="GG83" s="0" t="n">
        <v>1.36937022209167</v>
      </c>
      <c r="GH83" s="0" t="n">
        <v>0</v>
      </c>
      <c r="GI83" s="0" t="n">
        <v>0</v>
      </c>
      <c r="GJ83" s="0" t="n">
        <v>0</v>
      </c>
      <c r="GK83" s="0" t="n">
        <v>0</v>
      </c>
      <c r="GL83" s="0" t="n">
        <v>0</v>
      </c>
      <c r="GM83" s="0" t="n">
        <v>0</v>
      </c>
      <c r="GN83" s="0" t="n">
        <v>0</v>
      </c>
      <c r="GO83" s="0" t="n">
        <v>0</v>
      </c>
      <c r="GP83" s="0" t="n">
        <v>0</v>
      </c>
      <c r="GQ83" s="0" t="n">
        <v>0</v>
      </c>
      <c r="GR83" s="0" t="n">
        <v>0</v>
      </c>
      <c r="GS83" s="0" t="n">
        <v>0</v>
      </c>
      <c r="GT83" s="0" t="n">
        <v>0</v>
      </c>
      <c r="GU83" s="0" t="n">
        <v>0</v>
      </c>
      <c r="GV83" s="0" t="n">
        <v>0</v>
      </c>
      <c r="GW83" s="0" t="n">
        <v>0</v>
      </c>
      <c r="GX83" s="0" t="n">
        <v>0</v>
      </c>
      <c r="GY83" s="0" t="n">
        <v>0</v>
      </c>
      <c r="GZ83" s="0" t="n">
        <v>0</v>
      </c>
      <c r="HA83" s="0" t="n">
        <v>0</v>
      </c>
      <c r="HB83" s="0" t="n">
        <v>0</v>
      </c>
      <c r="HC83" s="0" t="n">
        <v>0</v>
      </c>
      <c r="HD83" s="0" t="n">
        <v>0</v>
      </c>
      <c r="HE83" s="0" t="n">
        <v>0</v>
      </c>
      <c r="HF83" s="0" t="n">
        <v>0</v>
      </c>
      <c r="HG83" s="0" t="n">
        <v>0</v>
      </c>
      <c r="HH83" s="0" t="n">
        <v>0</v>
      </c>
      <c r="HI83" s="0" t="n">
        <v>0</v>
      </c>
      <c r="HJ83" s="0" t="n">
        <v>0</v>
      </c>
      <c r="HK83" s="0" t="n">
        <v>0</v>
      </c>
      <c r="HL83" s="0" t="n">
        <v>0</v>
      </c>
      <c r="HM83" s="0" t="n">
        <v>0</v>
      </c>
      <c r="HN83" s="0" t="n">
        <v>0</v>
      </c>
      <c r="HO83" s="0" t="n">
        <v>0</v>
      </c>
      <c r="HP83" s="0" t="n">
        <v>0</v>
      </c>
      <c r="HQ83" s="0" t="n">
        <v>0</v>
      </c>
      <c r="HR83" s="0" t="n">
        <v>0</v>
      </c>
      <c r="HS83" s="0" t="n">
        <v>1.01197075843811</v>
      </c>
      <c r="HT83" s="0" t="n">
        <v>4.44262742996216</v>
      </c>
      <c r="HU83" s="0" t="n">
        <v>0.184752628207207</v>
      </c>
      <c r="HV83" s="0" t="n">
        <v>0.183866634964943</v>
      </c>
      <c r="HW83" s="0" t="n">
        <v>-0.058695062994957</v>
      </c>
      <c r="HX83" s="0" t="n">
        <v>0.958474695682526</v>
      </c>
      <c r="HY83" s="0" t="n">
        <v>0.974952638149262</v>
      </c>
      <c r="HZ83" s="0" t="n">
        <v>0.942473888397217</v>
      </c>
      <c r="IA83" s="0" t="n">
        <v>0</v>
      </c>
      <c r="IB83" s="0" t="n">
        <v>0</v>
      </c>
      <c r="IC83" s="0" t="n">
        <v>0</v>
      </c>
      <c r="ID83" s="0" t="n">
        <v>0</v>
      </c>
      <c r="IE83" s="0" t="n">
        <v>0</v>
      </c>
      <c r="IF83" s="0" t="n">
        <v>0</v>
      </c>
      <c r="IG83" s="0" t="n">
        <v>0</v>
      </c>
      <c r="IH83" s="0" t="n">
        <v>0</v>
      </c>
      <c r="II83" s="0" t="n">
        <v>0</v>
      </c>
      <c r="IJ83" s="0" t="n">
        <v>0</v>
      </c>
      <c r="IK83" s="0" t="n">
        <v>0</v>
      </c>
      <c r="IL83" s="0" t="n">
        <v>0</v>
      </c>
      <c r="IM83" s="0" t="n">
        <v>0</v>
      </c>
      <c r="IN83" s="0" t="n">
        <v>0</v>
      </c>
      <c r="IO83" s="0" t="n">
        <v>0</v>
      </c>
      <c r="IP83" s="0" t="n">
        <v>0</v>
      </c>
      <c r="IQ83" s="0" t="n">
        <v>0</v>
      </c>
      <c r="IR83" s="0" t="n">
        <v>0</v>
      </c>
      <c r="IS83" s="0" t="n">
        <v>0</v>
      </c>
      <c r="IT83" s="0" t="n">
        <v>0</v>
      </c>
      <c r="IU83" s="0" t="n">
        <v>0</v>
      </c>
      <c r="IV83" s="0" t="n">
        <v>0</v>
      </c>
      <c r="IW83" s="0" t="n">
        <v>0</v>
      </c>
      <c r="IX83" s="0" t="n">
        <v>0</v>
      </c>
      <c r="IY83" s="0" t="n">
        <v>0</v>
      </c>
      <c r="IZ83" s="0" t="n">
        <v>0</v>
      </c>
      <c r="JA83" s="0" t="n">
        <v>0</v>
      </c>
      <c r="JB83" s="0" t="n">
        <v>0</v>
      </c>
    </row>
    <row r="84" customFormat="false" ht="12.75" hidden="false" customHeight="false" outlineLevel="0" collapsed="false">
      <c r="A84" s="0" t="s">
        <v>350</v>
      </c>
      <c r="B84" s="0" t="n">
        <v>1.19618606567383</v>
      </c>
      <c r="C84" s="0" t="n">
        <v>22.3723220825195</v>
      </c>
      <c r="D84" s="0" t="n">
        <v>0.836011707782745</v>
      </c>
      <c r="E84" s="0" t="n">
        <v>0.768501043319702</v>
      </c>
      <c r="F84" s="0" t="n">
        <v>0.0330346673727036</v>
      </c>
      <c r="G84" s="0" t="n">
        <v>1.05371022224426</v>
      </c>
      <c r="H84" s="0" t="n">
        <v>1.18983316421509</v>
      </c>
      <c r="I84" s="0" t="n">
        <v>1.06346166133881</v>
      </c>
      <c r="J84" s="0" t="n">
        <v>1.48654341697693</v>
      </c>
      <c r="K84" s="0" t="n">
        <v>1.29058408737183</v>
      </c>
      <c r="L84" s="0" t="n">
        <v>36.5476341247559</v>
      </c>
      <c r="M84" s="0" t="n">
        <v>0.719947278499603</v>
      </c>
      <c r="N84" s="0" t="n">
        <v>0.654038727283478</v>
      </c>
      <c r="O84" s="0" t="n">
        <v>0.0488614365458488</v>
      </c>
      <c r="P84" s="0" t="n">
        <v>1.06030917167664</v>
      </c>
      <c r="Q84" s="0" t="n">
        <v>1.39191293716431</v>
      </c>
      <c r="R84" s="0" t="n">
        <v>1.18975901603699</v>
      </c>
      <c r="S84" s="0" t="n">
        <v>1.35436904430389</v>
      </c>
      <c r="T84" s="0" t="n">
        <v>1.89365577697754</v>
      </c>
      <c r="U84" s="0" t="n">
        <v>29.9479999542236</v>
      </c>
      <c r="V84" s="0" t="n">
        <v>1.24479591846466</v>
      </c>
      <c r="W84" s="0" t="n">
        <v>1.02354741096497</v>
      </c>
      <c r="X84" s="0" t="n">
        <v>0.063067339360714</v>
      </c>
      <c r="Y84" s="0" t="n">
        <v>1.24633324146271</v>
      </c>
      <c r="Z84" s="0" t="n">
        <v>1.8762298822403</v>
      </c>
      <c r="AA84" s="0" t="n">
        <v>1.4918258190155</v>
      </c>
      <c r="AB84" s="0" t="n">
        <v>2.50765824317932</v>
      </c>
      <c r="AC84" s="0" t="n">
        <v>1.13028728961945</v>
      </c>
      <c r="AD84" s="0" t="n">
        <v>16.1601982116699</v>
      </c>
      <c r="AE84" s="0" t="n">
        <v>0.864168405532837</v>
      </c>
      <c r="AF84" s="0" t="n">
        <v>0.824205160140991</v>
      </c>
      <c r="AG84" s="0" t="n">
        <v>0.0250566564500332</v>
      </c>
      <c r="AH84" s="0" t="n">
        <v>1.03358721733093</v>
      </c>
      <c r="AI84" s="0" t="n">
        <v>1.10646367073059</v>
      </c>
      <c r="AJ84" s="0" t="n">
        <v>1.03575265407562</v>
      </c>
      <c r="AK84" s="0" t="n">
        <v>1.53116178512573</v>
      </c>
      <c r="AL84" s="0" t="n">
        <v>1.18340051174164</v>
      </c>
      <c r="AM84" s="0" t="n">
        <v>27.4336013793945</v>
      </c>
      <c r="AN84" s="0" t="n">
        <v>0.748975992202759</v>
      </c>
      <c r="AO84" s="0" t="n">
        <v>0.729782700538635</v>
      </c>
      <c r="AP84" s="0" t="n">
        <v>0.0342984795570374</v>
      </c>
      <c r="AQ84" s="0" t="n">
        <v>1.06936573982239</v>
      </c>
      <c r="AR84" s="0" t="n">
        <v>1.1690080165863</v>
      </c>
      <c r="AS84" s="0" t="n">
        <v>1.09762668609619</v>
      </c>
      <c r="AT84" s="0" t="n">
        <v>1.27736723423004</v>
      </c>
      <c r="AU84" s="0" t="n">
        <v>1.15822172164917</v>
      </c>
      <c r="AV84" s="0" t="n">
        <v>37.3736305236816</v>
      </c>
      <c r="AW84" s="0" t="n">
        <v>0.602517008781433</v>
      </c>
      <c r="AX84" s="0" t="n">
        <v>0.587789654731751</v>
      </c>
      <c r="AY84" s="0" t="n">
        <v>0.0415924452245235</v>
      </c>
      <c r="AZ84" s="0" t="n">
        <v>1.03554260730743</v>
      </c>
      <c r="BA84" s="0" t="n">
        <v>1.21839213371277</v>
      </c>
      <c r="BB84" s="0" t="n">
        <v>1.11211168766022</v>
      </c>
      <c r="BC84" s="0" t="n">
        <v>1.10106921195984</v>
      </c>
      <c r="BD84" s="0" t="n">
        <v>1.14992463588715</v>
      </c>
      <c r="BE84" s="0" t="n">
        <v>35.3101348876953</v>
      </c>
      <c r="BF84" s="0" t="n">
        <v>0.621064603328705</v>
      </c>
      <c r="BG84" s="0" t="n">
        <v>0.592357516288757</v>
      </c>
      <c r="BH84" s="0" t="n">
        <v>0.0434969216585159</v>
      </c>
      <c r="BI84" s="0" t="n">
        <v>1.02633237838745</v>
      </c>
      <c r="BJ84" s="0" t="n">
        <v>1.1986391544342</v>
      </c>
      <c r="BK84" s="0" t="n">
        <v>1.07590198516846</v>
      </c>
      <c r="BL84" s="0" t="n">
        <v>1.20793807506561</v>
      </c>
      <c r="BM84" s="0" t="n">
        <v>1.73601698875427</v>
      </c>
      <c r="BN84" s="0" t="n">
        <v>33.4591674804688</v>
      </c>
      <c r="BO84" s="0" t="n">
        <v>1.05877089500427</v>
      </c>
      <c r="BP84" s="0" t="n">
        <v>0.87551736831665</v>
      </c>
      <c r="BQ84" s="0" t="n">
        <v>0.0556780286133289</v>
      </c>
      <c r="BR84" s="0" t="n">
        <v>1.17626118659973</v>
      </c>
      <c r="BS84" s="0" t="n">
        <v>1.75992572307587</v>
      </c>
      <c r="BT84" s="0" t="n">
        <v>1.39322590827942</v>
      </c>
      <c r="BU84" s="0" t="n">
        <v>1.87012231349945</v>
      </c>
      <c r="BV84" s="0" t="n">
        <v>1.33357465267181</v>
      </c>
      <c r="BW84" s="0" t="n">
        <v>22.5922832489014</v>
      </c>
      <c r="BX84" s="0" t="n">
        <v>0.912242829799652</v>
      </c>
      <c r="BY84" s="0" t="n">
        <v>0.848719596862793</v>
      </c>
      <c r="BZ84" s="0" t="n">
        <v>0.03460793197155</v>
      </c>
      <c r="CA84" s="0" t="n">
        <v>1.13336455821991</v>
      </c>
      <c r="CB84" s="0" t="n">
        <v>1.26557886600494</v>
      </c>
      <c r="CC84" s="0" t="n">
        <v>1.14754045009613</v>
      </c>
      <c r="CD84" s="0" t="n">
        <v>1.65875649452209</v>
      </c>
      <c r="CE84" s="0" t="n">
        <v>1.26856219768524</v>
      </c>
      <c r="CF84" s="0" t="n">
        <v>46.8866310119629</v>
      </c>
      <c r="CG84" s="0" t="n">
        <v>0.540569067001343</v>
      </c>
      <c r="CH84" s="0" t="n">
        <v>0.503248870372772</v>
      </c>
      <c r="CI84" s="0" t="n">
        <v>0.0621796697378159</v>
      </c>
      <c r="CJ84" s="0" t="n">
        <v>1.05189430713654</v>
      </c>
      <c r="CK84" s="0" t="n">
        <v>1.43878650665283</v>
      </c>
      <c r="CL84" s="0" t="n">
        <v>1.2047415971756</v>
      </c>
      <c r="CM84" s="0" t="n">
        <v>1.33281254768372</v>
      </c>
      <c r="CN84" s="0" t="n">
        <v>1.47466659545898</v>
      </c>
      <c r="CO84" s="0" t="n">
        <v>31.4049453735352</v>
      </c>
      <c r="CP84" s="0" t="n">
        <v>0.923056483268738</v>
      </c>
      <c r="CQ84" s="0" t="n">
        <v>0.804675817489624</v>
      </c>
      <c r="CR84" s="0" t="n">
        <v>0.0467081964015961</v>
      </c>
      <c r="CS84" s="0" t="n">
        <v>1.12038004398346</v>
      </c>
      <c r="CT84" s="0" t="n">
        <v>1.51966333389282</v>
      </c>
      <c r="CU84" s="0" t="n">
        <v>1.26954901218414</v>
      </c>
      <c r="CV84" s="0" t="n">
        <v>1.59205448627472</v>
      </c>
      <c r="CW84" s="0" t="n">
        <v>1.69844090938568</v>
      </c>
      <c r="CX84" s="0" t="n">
        <v>39.3225135803223</v>
      </c>
      <c r="CY84" s="0" t="n">
        <v>0.941259980201721</v>
      </c>
      <c r="CZ84" s="0" t="n">
        <v>0.744545638561249</v>
      </c>
      <c r="DA84" s="0" t="n">
        <v>0.0608772970736027</v>
      </c>
      <c r="DB84" s="0" t="n">
        <v>1.14982414245605</v>
      </c>
      <c r="DC84" s="0" t="n">
        <v>1.80657434463501</v>
      </c>
      <c r="DD84" s="0" t="n">
        <v>1.3457612991333</v>
      </c>
      <c r="DE84" s="0" t="n">
        <v>1.7007600069046</v>
      </c>
      <c r="DF84" s="0" t="n">
        <v>1.52293801307678</v>
      </c>
      <c r="DG84" s="0" t="n">
        <v>28.346851348877</v>
      </c>
      <c r="DH84" s="0" t="n">
        <v>0.983633637428284</v>
      </c>
      <c r="DI84" s="0" t="n">
        <v>0.844937682151794</v>
      </c>
      <c r="DJ84" s="0" t="n">
        <v>0.0456915982067585</v>
      </c>
      <c r="DK84" s="0" t="n">
        <v>1.1513420343399</v>
      </c>
      <c r="DL84" s="0" t="n">
        <v>1.50134778022766</v>
      </c>
      <c r="DM84" s="0" t="n">
        <v>1.2455358505249</v>
      </c>
      <c r="DN84" s="0" t="n">
        <v>1.7731009721756</v>
      </c>
      <c r="DO84" s="0" t="n">
        <v>1.52137923240662</v>
      </c>
      <c r="DP84" s="0" t="n">
        <v>49.9509887695313</v>
      </c>
      <c r="DQ84" s="0" t="n">
        <v>0.690979838371277</v>
      </c>
      <c r="DR84" s="0" t="n">
        <v>0.573336124420166</v>
      </c>
      <c r="DS84" s="0" t="n">
        <v>0.0664528012275696</v>
      </c>
      <c r="DT84" s="0" t="n">
        <v>1.08605659008026</v>
      </c>
      <c r="DU84" s="0" t="n">
        <v>1.94187700748444</v>
      </c>
      <c r="DV84" s="0" t="n">
        <v>1.43628287315369</v>
      </c>
      <c r="DW84" s="0" t="n">
        <v>1.3804452419281</v>
      </c>
      <c r="DX84" s="0" t="n">
        <v>1.1701807975769</v>
      </c>
      <c r="DY84" s="0" t="n">
        <v>20.3393535614014</v>
      </c>
      <c r="DZ84" s="0" t="n">
        <v>0.839601993560791</v>
      </c>
      <c r="EA84" s="0" t="n">
        <v>0.809295952320099</v>
      </c>
      <c r="EB84" s="0" t="n">
        <v>0.0292694494128227</v>
      </c>
      <c r="EC84" s="0" t="n">
        <v>1.06560945510864</v>
      </c>
      <c r="ED84" s="0" t="n">
        <v>1.14594793319702</v>
      </c>
      <c r="EE84" s="0" t="n">
        <v>1.07811212539673</v>
      </c>
      <c r="EF84" s="0" t="n">
        <v>1.46511936187744</v>
      </c>
      <c r="EG84" s="0" t="n">
        <v>1.57105255126953</v>
      </c>
      <c r="EH84" s="0" t="n">
        <v>33.5579795837402</v>
      </c>
      <c r="EI84" s="0" t="n">
        <v>0.963291227817535</v>
      </c>
      <c r="EJ84" s="0" t="n">
        <v>0.794544637203217</v>
      </c>
      <c r="EK84" s="0" t="n">
        <v>0.0557666569948196</v>
      </c>
      <c r="EL84" s="0" t="n">
        <v>1.15748822689056</v>
      </c>
      <c r="EM84" s="0" t="n">
        <v>1.62185919284821</v>
      </c>
      <c r="EN84" s="0" t="n">
        <v>1.27890717983246</v>
      </c>
      <c r="EO84" s="0" t="n">
        <v>1.83777737617493</v>
      </c>
      <c r="EP84" s="0" t="n">
        <v>1.14917886257172</v>
      </c>
      <c r="EQ84" s="0" t="n">
        <v>19.6269702911377</v>
      </c>
      <c r="ER84" s="0" t="n">
        <v>0.823102533817291</v>
      </c>
      <c r="ES84" s="0" t="n">
        <v>0.789569437503815</v>
      </c>
      <c r="ET84" s="0" t="n">
        <v>0.0280824974179268</v>
      </c>
      <c r="EU84" s="0" t="n">
        <v>1.04028284549713</v>
      </c>
      <c r="EV84" s="0" t="n">
        <v>1.11872148513794</v>
      </c>
      <c r="EW84" s="0" t="n">
        <v>1.04781985282898</v>
      </c>
      <c r="EX84" s="0" t="n">
        <v>1.42210400104523</v>
      </c>
      <c r="EY84" s="0" t="n">
        <v>1.19521546363831</v>
      </c>
      <c r="EZ84" s="0" t="n">
        <v>18.0285930633545</v>
      </c>
      <c r="FA84" s="0" t="n">
        <v>0.89441841840744</v>
      </c>
      <c r="FB84" s="0" t="n">
        <v>0.840904355049133</v>
      </c>
      <c r="FC84" s="0" t="n">
        <v>0.0323507785797119</v>
      </c>
      <c r="FD84" s="0" t="n">
        <v>1.05865097045898</v>
      </c>
      <c r="FE84" s="0" t="n">
        <v>1.17457258701324</v>
      </c>
      <c r="FF84" s="0" t="n">
        <v>1.08150017261505</v>
      </c>
      <c r="FG84" s="0" t="n">
        <v>1.81498575210571</v>
      </c>
      <c r="FH84" s="0" t="n">
        <v>1.15117144584656</v>
      </c>
      <c r="FI84" s="0" t="n">
        <v>52.7032241821289</v>
      </c>
      <c r="FJ84" s="0" t="n">
        <v>0.37015974521637</v>
      </c>
      <c r="FK84" s="0" t="n">
        <v>0.38027885556221</v>
      </c>
      <c r="FL84" s="0" t="n">
        <v>0.0594468750059605</v>
      </c>
      <c r="FM84" s="0" t="n">
        <v>1.01507985591888</v>
      </c>
      <c r="FN84" s="0" t="n">
        <v>1.35681843757629</v>
      </c>
      <c r="FO84" s="0" t="n">
        <v>1.18190515041351</v>
      </c>
      <c r="FP84" s="0" t="n">
        <v>1.09393012523651</v>
      </c>
      <c r="FQ84" s="0" t="n">
        <v>1.37621140480042</v>
      </c>
      <c r="FR84" s="0" t="n">
        <v>46.8118400573731</v>
      </c>
      <c r="FS84" s="0" t="n">
        <v>0.596898436546326</v>
      </c>
      <c r="FT84" s="0" t="n">
        <v>0.536383509635925</v>
      </c>
      <c r="FU84" s="0" t="n">
        <v>0.0592977553606033</v>
      </c>
      <c r="FV84" s="0" t="n">
        <v>1.06802701950073</v>
      </c>
      <c r="FW84" s="0" t="n">
        <v>1.54587829113007</v>
      </c>
      <c r="FX84" s="0" t="n">
        <v>1.2548930644989</v>
      </c>
      <c r="FY84" s="0" t="n">
        <v>1.2925945520401</v>
      </c>
      <c r="FZ84" s="0" t="n">
        <v>1.50927293300629</v>
      </c>
      <c r="GA84" s="0" t="n">
        <v>41.7370414733887</v>
      </c>
      <c r="GB84" s="0" t="n">
        <v>0.781760096549988</v>
      </c>
      <c r="GC84" s="0" t="n">
        <v>0.637252688407898</v>
      </c>
      <c r="GD84" s="0" t="n">
        <v>0.0581930056214333</v>
      </c>
      <c r="GE84" s="0" t="n">
        <v>1.08903694152832</v>
      </c>
      <c r="GF84" s="0" t="n">
        <v>1.68762421607971</v>
      </c>
      <c r="GG84" s="0" t="n">
        <v>1.2761561870575</v>
      </c>
      <c r="GH84" s="0" t="n">
        <v>1.45073890686035</v>
      </c>
      <c r="GI84" s="0" t="n">
        <v>1.44309687614441</v>
      </c>
      <c r="GJ84" s="0" t="n">
        <v>32.0555458068848</v>
      </c>
      <c r="GK84" s="0" t="n">
        <v>0.867554903030396</v>
      </c>
      <c r="GL84" s="0" t="n">
        <v>0.773402333259583</v>
      </c>
      <c r="GM84" s="0" t="n">
        <v>0.0445096604526043</v>
      </c>
      <c r="GN84" s="0" t="n">
        <v>1.11379635334015</v>
      </c>
      <c r="GO84" s="0" t="n">
        <v>1.45341801643372</v>
      </c>
      <c r="GP84" s="0" t="n">
        <v>1.23936128616333</v>
      </c>
      <c r="GQ84" s="0" t="n">
        <v>1.47759163379669</v>
      </c>
      <c r="GR84" s="0" t="n">
        <v>1.14054620265961</v>
      </c>
      <c r="GS84" s="0" t="n">
        <v>25.0890102386475</v>
      </c>
      <c r="GT84" s="0" t="n">
        <v>0.757419764995575</v>
      </c>
      <c r="GU84" s="0" t="n">
        <v>0.741853475570679</v>
      </c>
      <c r="GV84" s="0" t="n">
        <v>0.0332604572176933</v>
      </c>
      <c r="GW84" s="0" t="n">
        <v>1.0467494726181</v>
      </c>
      <c r="GX84" s="0" t="n">
        <v>1.14017415046692</v>
      </c>
      <c r="GY84" s="0" t="n">
        <v>1.08001351356506</v>
      </c>
      <c r="GZ84" s="0" t="n">
        <v>1.32582128047943</v>
      </c>
      <c r="HA84" s="0" t="n">
        <v>1.40235066413879</v>
      </c>
      <c r="HB84" s="0" t="n">
        <v>32.0111465454102</v>
      </c>
      <c r="HC84" s="0" t="n">
        <v>0.841455221176148</v>
      </c>
      <c r="HD84" s="0" t="n">
        <v>0.726506471633911</v>
      </c>
      <c r="HE84" s="0" t="n">
        <v>0.0454443171620369</v>
      </c>
      <c r="HF84" s="0" t="n">
        <v>1.10050415992737</v>
      </c>
      <c r="HG84" s="0" t="n">
        <v>1.41993057727814</v>
      </c>
      <c r="HH84" s="0" t="n">
        <v>1.17174863815308</v>
      </c>
      <c r="HI84" s="0" t="n">
        <v>1.49268305301666</v>
      </c>
      <c r="HJ84" s="0" t="n">
        <v>1.46805727481842</v>
      </c>
      <c r="HK84" s="0" t="n">
        <v>37.6970405578613</v>
      </c>
      <c r="HL84" s="0" t="n">
        <v>0.808432638645172</v>
      </c>
      <c r="HM84" s="0" t="n">
        <v>0.678388953208923</v>
      </c>
      <c r="HN84" s="0" t="n">
        <v>0.0557320564985275</v>
      </c>
      <c r="HO84" s="0" t="n">
        <v>1.09782898426056</v>
      </c>
      <c r="HP84" s="0" t="n">
        <v>1.55746030807495</v>
      </c>
      <c r="HQ84" s="0" t="n">
        <v>1.23022377490997</v>
      </c>
      <c r="HR84" s="0" t="n">
        <v>1.55070793628693</v>
      </c>
      <c r="HS84" s="0" t="n">
        <v>1.1274129152298</v>
      </c>
      <c r="HT84" s="0" t="n">
        <v>12.560284614563</v>
      </c>
      <c r="HU84" s="0" t="n">
        <v>0.909099638462067</v>
      </c>
      <c r="HV84" s="0" t="n">
        <v>0.867198407649994</v>
      </c>
      <c r="HW84" s="0" t="n">
        <v>0.0208331495523453</v>
      </c>
      <c r="HX84" s="0" t="n">
        <v>1.04473805427551</v>
      </c>
      <c r="HY84" s="0" t="n">
        <v>1.09317207336426</v>
      </c>
      <c r="HZ84" s="0" t="n">
        <v>1.02876901626587</v>
      </c>
      <c r="IA84" s="0" t="n">
        <v>1.6556191444397</v>
      </c>
      <c r="IB84" s="0" t="n">
        <v>1.44195830821991</v>
      </c>
      <c r="IC84" s="0" t="n">
        <v>51.0140533447266</v>
      </c>
      <c r="ID84" s="0" t="n">
        <v>0.591466963291168</v>
      </c>
      <c r="IE84" s="0" t="n">
        <v>0.50739848613739</v>
      </c>
      <c r="IF84" s="0" t="n">
        <v>0.0689411610364914</v>
      </c>
      <c r="IG84" s="0" t="n">
        <v>1.07202160358429</v>
      </c>
      <c r="IH84" s="0" t="n">
        <v>1.77346837520599</v>
      </c>
      <c r="II84" s="0" t="n">
        <v>1.34104549884796</v>
      </c>
      <c r="IJ84" s="0" t="n">
        <v>1.3841712474823</v>
      </c>
      <c r="IK84" s="0" t="n">
        <v>0</v>
      </c>
      <c r="IL84" s="0" t="n">
        <v>0</v>
      </c>
      <c r="IM84" s="0" t="n">
        <v>0</v>
      </c>
      <c r="IN84" s="0" t="n">
        <v>0</v>
      </c>
      <c r="IO84" s="0" t="n">
        <v>0</v>
      </c>
      <c r="IP84" s="0" t="n">
        <v>0</v>
      </c>
      <c r="IQ84" s="0" t="n">
        <v>0</v>
      </c>
      <c r="IR84" s="0" t="n">
        <v>0</v>
      </c>
      <c r="IS84" s="0" t="n">
        <v>0</v>
      </c>
      <c r="IT84" s="0" t="n">
        <v>1.46490037441254</v>
      </c>
      <c r="IU84" s="0" t="n">
        <v>54.7006912231445</v>
      </c>
      <c r="IV84" s="0" t="n">
        <v>0.556660056114197</v>
      </c>
      <c r="IW84" s="0" t="n">
        <v>0.46621036529541</v>
      </c>
      <c r="IX84" s="0" t="n">
        <v>0.0707131549715996</v>
      </c>
      <c r="IY84" s="0" t="n">
        <v>1.0660502910614</v>
      </c>
      <c r="IZ84" s="0" t="n">
        <v>1.97860085964203</v>
      </c>
      <c r="JA84" s="0" t="n">
        <v>1.41403245925903</v>
      </c>
      <c r="JB84" s="0" t="n">
        <v>1.31668722629547</v>
      </c>
    </row>
    <row r="86" customFormat="false" ht="12.75" hidden="false" customHeight="false" outlineLevel="0" collapsed="false">
      <c r="D86" s="87"/>
    </row>
    <row r="89" customFormat="false" ht="12.75" hidden="false" customHeight="false" outlineLevel="0" collapsed="false">
      <c r="B89" s="0" t="n">
        <v>1</v>
      </c>
      <c r="C89" s="0" t="n">
        <v>2</v>
      </c>
      <c r="D89" s="0" t="n">
        <v>3</v>
      </c>
      <c r="E89" s="0" t="n">
        <v>4</v>
      </c>
      <c r="F89" s="0" t="n">
        <v>5</v>
      </c>
      <c r="G89" s="0" t="n">
        <v>6</v>
      </c>
      <c r="H89" s="0" t="n">
        <v>7</v>
      </c>
      <c r="I89" s="0" t="n">
        <v>8</v>
      </c>
      <c r="J89" s="0" t="n">
        <v>9</v>
      </c>
      <c r="K89" s="0" t="n">
        <v>10</v>
      </c>
      <c r="L89" s="0" t="n">
        <v>11</v>
      </c>
      <c r="M89" s="0" t="n">
        <v>12</v>
      </c>
      <c r="N89" s="0" t="n">
        <v>13</v>
      </c>
      <c r="O89" s="0" t="n">
        <v>14</v>
      </c>
      <c r="P89" s="0" t="n">
        <v>15</v>
      </c>
      <c r="Q89" s="0" t="n">
        <v>16</v>
      </c>
      <c r="R89" s="0" t="n">
        <v>17</v>
      </c>
      <c r="S89" s="0" t="n">
        <v>18</v>
      </c>
      <c r="T89" s="0" t="n">
        <v>19</v>
      </c>
      <c r="U89" s="0" t="n">
        <v>20</v>
      </c>
      <c r="V89" s="0" t="n">
        <v>21</v>
      </c>
      <c r="W89" s="0" t="n">
        <v>22</v>
      </c>
      <c r="X89" s="0" t="n">
        <v>23</v>
      </c>
      <c r="Y89" s="0" t="n">
        <v>24</v>
      </c>
      <c r="Z89" s="0" t="n">
        <v>25</v>
      </c>
      <c r="AA89" s="0" t="n">
        <v>26</v>
      </c>
      <c r="AB89" s="0" t="n">
        <v>27</v>
      </c>
      <c r="AC89" s="0" t="n">
        <v>28</v>
      </c>
      <c r="AD89" s="0" t="n">
        <v>29</v>
      </c>
      <c r="AE89" s="0" t="n">
        <v>1</v>
      </c>
      <c r="AF89" s="0" t="n">
        <v>2</v>
      </c>
      <c r="AG89" s="0" t="n">
        <v>3</v>
      </c>
      <c r="AH89" s="0" t="n">
        <v>4</v>
      </c>
      <c r="AI89" s="0" t="n">
        <v>5</v>
      </c>
      <c r="AJ89" s="0" t="n">
        <v>6</v>
      </c>
      <c r="AK89" s="0" t="n">
        <v>7</v>
      </c>
      <c r="AL89" s="0" t="n">
        <v>8</v>
      </c>
      <c r="AM89" s="0" t="n">
        <v>9</v>
      </c>
      <c r="AN89" s="0" t="n">
        <v>10</v>
      </c>
      <c r="AO89" s="0" t="n">
        <v>11</v>
      </c>
      <c r="AP89" s="0" t="n">
        <v>12</v>
      </c>
      <c r="AQ89" s="0" t="n">
        <v>13</v>
      </c>
      <c r="AR89" s="0" t="n">
        <v>14</v>
      </c>
      <c r="AS89" s="0" t="n">
        <v>15</v>
      </c>
      <c r="AT89" s="0" t="n">
        <v>16</v>
      </c>
      <c r="AU89" s="0" t="n">
        <v>17</v>
      </c>
      <c r="AV89" s="0" t="n">
        <v>18</v>
      </c>
      <c r="AW89" s="0" t="n">
        <v>19</v>
      </c>
      <c r="AX89" s="0" t="n">
        <v>20</v>
      </c>
      <c r="AY89" s="0" t="n">
        <v>21</v>
      </c>
      <c r="AZ89" s="0" t="n">
        <v>22</v>
      </c>
      <c r="BA89" s="0" t="n">
        <v>23</v>
      </c>
      <c r="BB89" s="0" t="n">
        <v>24</v>
      </c>
      <c r="BC89" s="0" t="n">
        <v>25</v>
      </c>
      <c r="BD89" s="0" t="n">
        <v>26</v>
      </c>
      <c r="BE89" s="0" t="n">
        <v>27</v>
      </c>
      <c r="BF89" s="0" t="n">
        <v>28</v>
      </c>
      <c r="BG89" s="0" t="n">
        <v>29</v>
      </c>
      <c r="BH89" s="0" t="n">
        <v>1</v>
      </c>
      <c r="BI89" s="0" t="n">
        <v>2</v>
      </c>
      <c r="BJ89" s="0" t="n">
        <v>3</v>
      </c>
      <c r="BK89" s="0" t="n">
        <v>4</v>
      </c>
      <c r="BL89" s="0" t="n">
        <v>5</v>
      </c>
      <c r="BM89" s="0" t="n">
        <v>6</v>
      </c>
      <c r="BN89" s="0" t="n">
        <v>7</v>
      </c>
      <c r="BO89" s="0" t="n">
        <v>8</v>
      </c>
      <c r="BP89" s="0" t="n">
        <v>9</v>
      </c>
      <c r="BQ89" s="0" t="n">
        <v>10</v>
      </c>
      <c r="BR89" s="0" t="n">
        <v>11</v>
      </c>
      <c r="BS89" s="0" t="n">
        <v>12</v>
      </c>
      <c r="BT89" s="0" t="n">
        <v>13</v>
      </c>
      <c r="BU89" s="0" t="n">
        <v>14</v>
      </c>
      <c r="BV89" s="0" t="n">
        <v>15</v>
      </c>
      <c r="BW89" s="0" t="n">
        <v>16</v>
      </c>
      <c r="BX89" s="0" t="n">
        <v>17</v>
      </c>
      <c r="BY89" s="0" t="n">
        <v>18</v>
      </c>
      <c r="BZ89" s="0" t="n">
        <v>19</v>
      </c>
      <c r="CA89" s="0" t="n">
        <v>20</v>
      </c>
      <c r="CB89" s="0" t="n">
        <v>21</v>
      </c>
      <c r="CC89" s="0" t="n">
        <v>22</v>
      </c>
      <c r="CD89" s="0" t="n">
        <v>23</v>
      </c>
      <c r="CE89" s="0" t="n">
        <v>24</v>
      </c>
      <c r="CF89" s="0" t="n">
        <v>25</v>
      </c>
      <c r="CG89" s="0" t="n">
        <v>26</v>
      </c>
      <c r="CH89" s="0" t="n">
        <v>27</v>
      </c>
      <c r="CI89" s="0" t="n">
        <v>28</v>
      </c>
      <c r="CJ89" s="0" t="n">
        <v>29</v>
      </c>
      <c r="CK89" s="0" t="n">
        <v>1</v>
      </c>
      <c r="CL89" s="0" t="n">
        <v>2</v>
      </c>
      <c r="CM89" s="0" t="n">
        <v>3</v>
      </c>
      <c r="CN89" s="0" t="n">
        <v>4</v>
      </c>
      <c r="CO89" s="0" t="n">
        <v>5</v>
      </c>
      <c r="CP89" s="0" t="n">
        <v>6</v>
      </c>
      <c r="CQ89" s="0" t="n">
        <v>7</v>
      </c>
      <c r="CR89" s="0" t="n">
        <v>8</v>
      </c>
      <c r="CS89" s="0" t="n">
        <v>9</v>
      </c>
      <c r="CT89" s="0" t="n">
        <v>10</v>
      </c>
      <c r="CU89" s="0" t="n">
        <v>11</v>
      </c>
      <c r="CV89" s="0" t="n">
        <v>12</v>
      </c>
      <c r="CW89" s="0" t="n">
        <v>13</v>
      </c>
      <c r="CX89" s="0" t="n">
        <v>14</v>
      </c>
      <c r="CY89" s="0" t="n">
        <v>15</v>
      </c>
      <c r="CZ89" s="0" t="n">
        <v>16</v>
      </c>
      <c r="DA89" s="0" t="n">
        <v>17</v>
      </c>
      <c r="DB89" s="0" t="n">
        <v>18</v>
      </c>
      <c r="DC89" s="0" t="n">
        <v>19</v>
      </c>
      <c r="DD89" s="0" t="n">
        <v>20</v>
      </c>
      <c r="DE89" s="0" t="n">
        <v>21</v>
      </c>
      <c r="DF89" s="0" t="n">
        <v>22</v>
      </c>
      <c r="DG89" s="0" t="n">
        <v>23</v>
      </c>
      <c r="DH89" s="0" t="n">
        <v>24</v>
      </c>
      <c r="DI89" s="0" t="n">
        <v>25</v>
      </c>
      <c r="DJ89" s="0" t="n">
        <v>26</v>
      </c>
      <c r="DK89" s="0" t="n">
        <v>27</v>
      </c>
      <c r="DL89" s="0" t="n">
        <v>28</v>
      </c>
      <c r="DM89" s="0" t="n">
        <v>29</v>
      </c>
      <c r="DN89" s="0" t="n">
        <v>1</v>
      </c>
      <c r="DO89" s="0" t="n">
        <v>2</v>
      </c>
      <c r="DP89" s="0" t="n">
        <v>3</v>
      </c>
      <c r="DQ89" s="0" t="n">
        <v>4</v>
      </c>
      <c r="DR89" s="0" t="n">
        <v>5</v>
      </c>
      <c r="DS89" s="0" t="n">
        <v>6</v>
      </c>
      <c r="DT89" s="0" t="n">
        <v>7</v>
      </c>
      <c r="DU89" s="0" t="n">
        <v>8</v>
      </c>
      <c r="DV89" s="0" t="n">
        <v>9</v>
      </c>
      <c r="DW89" s="0" t="n">
        <v>10</v>
      </c>
      <c r="DX89" s="0" t="n">
        <v>11</v>
      </c>
      <c r="DY89" s="0" t="n">
        <v>12</v>
      </c>
      <c r="DZ89" s="0" t="n">
        <v>13</v>
      </c>
      <c r="EA89" s="0" t="n">
        <v>14</v>
      </c>
      <c r="EB89" s="0" t="n">
        <v>15</v>
      </c>
      <c r="EC89" s="0" t="n">
        <v>16</v>
      </c>
      <c r="ED89" s="0" t="n">
        <v>17</v>
      </c>
      <c r="EE89" s="0" t="n">
        <v>18</v>
      </c>
      <c r="EF89" s="0" t="n">
        <v>19</v>
      </c>
      <c r="EG89" s="0" t="n">
        <v>20</v>
      </c>
      <c r="EH89" s="0" t="n">
        <v>21</v>
      </c>
      <c r="EI89" s="0" t="n">
        <v>22</v>
      </c>
      <c r="EJ89" s="0" t="n">
        <v>23</v>
      </c>
      <c r="EK89" s="0" t="n">
        <v>24</v>
      </c>
      <c r="EL89" s="0" t="n">
        <v>25</v>
      </c>
      <c r="EM89" s="0" t="n">
        <v>26</v>
      </c>
      <c r="EN89" s="0" t="n">
        <v>27</v>
      </c>
      <c r="EO89" s="0" t="n">
        <v>28</v>
      </c>
      <c r="EP89" s="0" t="n">
        <v>29</v>
      </c>
      <c r="EQ89" s="0" t="n">
        <v>1</v>
      </c>
      <c r="ER89" s="0" t="n">
        <v>2</v>
      </c>
      <c r="ES89" s="0" t="n">
        <v>3</v>
      </c>
      <c r="ET89" s="0" t="n">
        <v>4</v>
      </c>
      <c r="EU89" s="0" t="n">
        <v>5</v>
      </c>
      <c r="EV89" s="0" t="n">
        <v>6</v>
      </c>
      <c r="EW89" s="0" t="n">
        <v>7</v>
      </c>
      <c r="EX89" s="0" t="n">
        <v>8</v>
      </c>
      <c r="EY89" s="0" t="n">
        <v>9</v>
      </c>
      <c r="EZ89" s="0" t="n">
        <v>10</v>
      </c>
      <c r="FA89" s="0" t="n">
        <v>11</v>
      </c>
      <c r="FB89" s="0" t="n">
        <v>12</v>
      </c>
      <c r="FC89" s="0" t="n">
        <v>13</v>
      </c>
      <c r="FD89" s="0" t="n">
        <v>14</v>
      </c>
      <c r="FE89" s="0" t="n">
        <v>15</v>
      </c>
      <c r="FF89" s="0" t="n">
        <v>16</v>
      </c>
      <c r="FG89" s="0" t="n">
        <v>17</v>
      </c>
      <c r="FH89" s="0" t="n">
        <v>18</v>
      </c>
      <c r="FI89" s="0" t="n">
        <v>19</v>
      </c>
      <c r="FJ89" s="0" t="n">
        <v>20</v>
      </c>
      <c r="FK89" s="0" t="n">
        <v>21</v>
      </c>
      <c r="FL89" s="0" t="n">
        <v>22</v>
      </c>
      <c r="FM89" s="0" t="n">
        <v>23</v>
      </c>
      <c r="FN89" s="0" t="n">
        <v>24</v>
      </c>
      <c r="FO89" s="0" t="n">
        <v>25</v>
      </c>
      <c r="FP89" s="0" t="n">
        <v>26</v>
      </c>
      <c r="FQ89" s="0" t="n">
        <v>27</v>
      </c>
      <c r="FR89" s="0" t="n">
        <v>28</v>
      </c>
      <c r="FS89" s="0" t="n">
        <v>29</v>
      </c>
      <c r="FT89" s="0" t="n">
        <v>1</v>
      </c>
      <c r="FU89" s="0" t="n">
        <v>2</v>
      </c>
      <c r="FV89" s="0" t="n">
        <v>3</v>
      </c>
      <c r="FW89" s="0" t="n">
        <v>4</v>
      </c>
      <c r="FX89" s="0" t="n">
        <v>5</v>
      </c>
      <c r="FY89" s="0" t="n">
        <v>6</v>
      </c>
      <c r="FZ89" s="0" t="n">
        <v>7</v>
      </c>
      <c r="GA89" s="0" t="n">
        <v>8</v>
      </c>
      <c r="GB89" s="0" t="n">
        <v>9</v>
      </c>
      <c r="GC89" s="0" t="n">
        <v>10</v>
      </c>
      <c r="GD89" s="0" t="n">
        <v>11</v>
      </c>
      <c r="GE89" s="0" t="n">
        <v>12</v>
      </c>
      <c r="GF89" s="0" t="n">
        <v>13</v>
      </c>
      <c r="GG89" s="0" t="n">
        <v>14</v>
      </c>
      <c r="GH89" s="0" t="n">
        <v>15</v>
      </c>
      <c r="GI89" s="0" t="n">
        <v>16</v>
      </c>
      <c r="GJ89" s="0" t="n">
        <v>17</v>
      </c>
      <c r="GK89" s="0" t="n">
        <v>18</v>
      </c>
      <c r="GL89" s="0" t="n">
        <v>19</v>
      </c>
      <c r="GM89" s="0" t="n">
        <v>20</v>
      </c>
      <c r="GN89" s="0" t="n">
        <v>21</v>
      </c>
      <c r="GO89" s="0" t="n">
        <v>22</v>
      </c>
      <c r="GP89" s="0" t="n">
        <v>23</v>
      </c>
      <c r="GQ89" s="0" t="n">
        <v>24</v>
      </c>
      <c r="GR89" s="0" t="n">
        <v>25</v>
      </c>
      <c r="GS89" s="0" t="n">
        <v>26</v>
      </c>
      <c r="GT89" s="0" t="n">
        <v>27</v>
      </c>
      <c r="GU89" s="0" t="n">
        <v>28</v>
      </c>
      <c r="GV89" s="0" t="n">
        <v>29</v>
      </c>
      <c r="GW89" s="0" t="n">
        <v>1</v>
      </c>
      <c r="GX89" s="0" t="n">
        <v>2</v>
      </c>
      <c r="GY89" s="0" t="n">
        <v>3</v>
      </c>
      <c r="GZ89" s="0" t="n">
        <v>4</v>
      </c>
      <c r="HA89" s="0" t="n">
        <v>5</v>
      </c>
      <c r="HB89" s="0" t="n">
        <v>6</v>
      </c>
      <c r="HC89" s="0" t="n">
        <v>7</v>
      </c>
      <c r="HD89" s="0" t="n">
        <v>8</v>
      </c>
      <c r="HE89" s="0" t="n">
        <v>9</v>
      </c>
      <c r="HF89" s="0" t="n">
        <v>10</v>
      </c>
      <c r="HG89" s="0" t="n">
        <v>11</v>
      </c>
      <c r="HH89" s="0" t="n">
        <v>12</v>
      </c>
      <c r="HI89" s="0" t="n">
        <v>13</v>
      </c>
      <c r="HJ89" s="0" t="n">
        <v>14</v>
      </c>
      <c r="HK89" s="0" t="n">
        <v>15</v>
      </c>
      <c r="HL89" s="0" t="n">
        <v>16</v>
      </c>
      <c r="HM89" s="0" t="n">
        <v>17</v>
      </c>
      <c r="HN89" s="0" t="n">
        <v>18</v>
      </c>
      <c r="HO89" s="0" t="n">
        <v>19</v>
      </c>
      <c r="HP89" s="0" t="n">
        <v>20</v>
      </c>
      <c r="HQ89" s="0" t="n">
        <v>21</v>
      </c>
      <c r="HR89" s="0" t="n">
        <v>22</v>
      </c>
      <c r="HS89" s="0" t="n">
        <v>23</v>
      </c>
      <c r="HT89" s="0" t="n">
        <v>24</v>
      </c>
      <c r="HU89" s="0" t="n">
        <v>25</v>
      </c>
      <c r="HV89" s="0" t="n">
        <v>26</v>
      </c>
      <c r="HW89" s="0" t="n">
        <v>27</v>
      </c>
      <c r="HX89" s="0" t="n">
        <v>28</v>
      </c>
      <c r="HY89" s="0" t="n">
        <v>29</v>
      </c>
      <c r="HZ89" s="0" t="n">
        <v>1</v>
      </c>
      <c r="IA89" s="0" t="n">
        <v>2</v>
      </c>
      <c r="IB89" s="0" t="n">
        <v>3</v>
      </c>
      <c r="IC89" s="0" t="n">
        <v>4</v>
      </c>
      <c r="ID89" s="0" t="n">
        <v>5</v>
      </c>
      <c r="IE89" s="0" t="n">
        <v>6</v>
      </c>
      <c r="IF89" s="0" t="n">
        <v>7</v>
      </c>
      <c r="IG89" s="0" t="n">
        <v>8</v>
      </c>
      <c r="IH89" s="0" t="n">
        <v>9</v>
      </c>
      <c r="II89" s="0" t="n">
        <v>10</v>
      </c>
      <c r="IJ89" s="0" t="n">
        <v>11</v>
      </c>
      <c r="IK89" s="0" t="n">
        <v>12</v>
      </c>
      <c r="IL89" s="0" t="n">
        <v>13</v>
      </c>
      <c r="IM89" s="0" t="n">
        <v>14</v>
      </c>
      <c r="IN89" s="0" t="n">
        <v>15</v>
      </c>
      <c r="IO89" s="0" t="n">
        <v>16</v>
      </c>
      <c r="IP89" s="0" t="n">
        <v>17</v>
      </c>
      <c r="IQ89" s="0" t="n">
        <v>18</v>
      </c>
      <c r="IR89" s="0" t="n">
        <v>19</v>
      </c>
      <c r="IS89" s="0" t="n">
        <v>20</v>
      </c>
      <c r="IT89" s="0" t="n">
        <v>21</v>
      </c>
      <c r="IU89" s="0" t="n">
        <v>22</v>
      </c>
      <c r="IV89" s="0" t="n">
        <v>23</v>
      </c>
      <c r="IW89" s="0" t="n">
        <v>24</v>
      </c>
      <c r="IX89" s="0" t="n">
        <v>25</v>
      </c>
      <c r="IY89" s="0" t="n">
        <v>26</v>
      </c>
      <c r="IZ89" s="0" t="n">
        <v>27</v>
      </c>
      <c r="JA89" s="0" t="n">
        <v>28</v>
      </c>
      <c r="JB89" s="0" t="n">
        <v>29</v>
      </c>
    </row>
    <row r="90" customFormat="false" ht="12.75" hidden="false" customHeight="false" outlineLevel="0" collapsed="false">
      <c r="B90" s="0" t="s">
        <v>591</v>
      </c>
      <c r="C90" s="0" t="s">
        <v>591</v>
      </c>
      <c r="D90" s="0" t="s">
        <v>591</v>
      </c>
      <c r="E90" s="0" t="s">
        <v>591</v>
      </c>
      <c r="F90" s="0" t="s">
        <v>591</v>
      </c>
      <c r="G90" s="0" t="s">
        <v>591</v>
      </c>
      <c r="H90" s="0" t="s">
        <v>591</v>
      </c>
      <c r="I90" s="0" t="s">
        <v>591</v>
      </c>
      <c r="J90" s="0" t="s">
        <v>591</v>
      </c>
      <c r="K90" s="0" t="s">
        <v>591</v>
      </c>
      <c r="L90" s="0" t="s">
        <v>591</v>
      </c>
      <c r="M90" s="0" t="s">
        <v>591</v>
      </c>
      <c r="N90" s="0" t="s">
        <v>591</v>
      </c>
      <c r="O90" s="0" t="s">
        <v>591</v>
      </c>
      <c r="P90" s="0" t="s">
        <v>591</v>
      </c>
      <c r="Q90" s="0" t="s">
        <v>591</v>
      </c>
      <c r="R90" s="0" t="s">
        <v>591</v>
      </c>
      <c r="S90" s="0" t="s">
        <v>591</v>
      </c>
      <c r="T90" s="0" t="s">
        <v>591</v>
      </c>
      <c r="U90" s="0" t="s">
        <v>591</v>
      </c>
      <c r="V90" s="0" t="s">
        <v>591</v>
      </c>
      <c r="W90" s="0" t="s">
        <v>591</v>
      </c>
      <c r="X90" s="0" t="s">
        <v>591</v>
      </c>
      <c r="Y90" s="0" t="s">
        <v>591</v>
      </c>
      <c r="Z90" s="0" t="s">
        <v>591</v>
      </c>
      <c r="AA90" s="0" t="s">
        <v>591</v>
      </c>
      <c r="AB90" s="0" t="s">
        <v>591</v>
      </c>
      <c r="AC90" s="0" t="s">
        <v>591</v>
      </c>
      <c r="AD90" s="0" t="s">
        <v>591</v>
      </c>
      <c r="AE90" s="0" t="s">
        <v>365</v>
      </c>
      <c r="AF90" s="0" t="s">
        <v>365</v>
      </c>
      <c r="AG90" s="0" t="s">
        <v>365</v>
      </c>
      <c r="AH90" s="0" t="s">
        <v>365</v>
      </c>
      <c r="AI90" s="0" t="s">
        <v>365</v>
      </c>
      <c r="AJ90" s="0" t="s">
        <v>365</v>
      </c>
      <c r="AK90" s="0" t="s">
        <v>365</v>
      </c>
      <c r="AL90" s="0" t="s">
        <v>365</v>
      </c>
      <c r="AM90" s="0" t="s">
        <v>365</v>
      </c>
      <c r="AN90" s="0" t="s">
        <v>365</v>
      </c>
      <c r="AO90" s="0" t="s">
        <v>365</v>
      </c>
      <c r="AP90" s="0" t="s">
        <v>365</v>
      </c>
      <c r="AQ90" s="0" t="s">
        <v>365</v>
      </c>
      <c r="AR90" s="0" t="s">
        <v>365</v>
      </c>
      <c r="AS90" s="0" t="s">
        <v>365</v>
      </c>
      <c r="AT90" s="0" t="s">
        <v>365</v>
      </c>
      <c r="AU90" s="0" t="s">
        <v>365</v>
      </c>
      <c r="AV90" s="0" t="s">
        <v>365</v>
      </c>
      <c r="AW90" s="0" t="s">
        <v>365</v>
      </c>
      <c r="AX90" s="0" t="s">
        <v>365</v>
      </c>
      <c r="AY90" s="0" t="s">
        <v>365</v>
      </c>
      <c r="AZ90" s="0" t="s">
        <v>365</v>
      </c>
      <c r="BA90" s="0" t="s">
        <v>365</v>
      </c>
      <c r="BB90" s="0" t="s">
        <v>365</v>
      </c>
      <c r="BC90" s="0" t="s">
        <v>365</v>
      </c>
      <c r="BD90" s="0" t="s">
        <v>365</v>
      </c>
      <c r="BE90" s="0" t="s">
        <v>365</v>
      </c>
      <c r="BF90" s="0" t="s">
        <v>365</v>
      </c>
      <c r="BG90" s="0" t="s">
        <v>365</v>
      </c>
      <c r="BH90" s="0" t="s">
        <v>592</v>
      </c>
      <c r="BI90" s="0" t="s">
        <v>592</v>
      </c>
      <c r="BJ90" s="0" t="s">
        <v>592</v>
      </c>
      <c r="BK90" s="0" t="s">
        <v>592</v>
      </c>
      <c r="BL90" s="0" t="s">
        <v>592</v>
      </c>
      <c r="BM90" s="0" t="s">
        <v>592</v>
      </c>
      <c r="BN90" s="0" t="s">
        <v>592</v>
      </c>
      <c r="BO90" s="0" t="s">
        <v>592</v>
      </c>
      <c r="BP90" s="0" t="s">
        <v>592</v>
      </c>
      <c r="BQ90" s="0" t="s">
        <v>592</v>
      </c>
      <c r="BR90" s="0" t="s">
        <v>592</v>
      </c>
      <c r="BS90" s="0" t="s">
        <v>592</v>
      </c>
      <c r="BT90" s="0" t="s">
        <v>592</v>
      </c>
      <c r="BU90" s="0" t="s">
        <v>592</v>
      </c>
      <c r="BV90" s="0" t="s">
        <v>592</v>
      </c>
      <c r="BW90" s="0" t="s">
        <v>592</v>
      </c>
      <c r="BX90" s="0" t="s">
        <v>592</v>
      </c>
      <c r="BY90" s="0" t="s">
        <v>592</v>
      </c>
      <c r="BZ90" s="0" t="s">
        <v>592</v>
      </c>
      <c r="CA90" s="0" t="s">
        <v>592</v>
      </c>
      <c r="CB90" s="0" t="s">
        <v>592</v>
      </c>
      <c r="CC90" s="0" t="s">
        <v>592</v>
      </c>
      <c r="CD90" s="0" t="s">
        <v>592</v>
      </c>
      <c r="CE90" s="0" t="s">
        <v>592</v>
      </c>
      <c r="CF90" s="0" t="s">
        <v>592</v>
      </c>
      <c r="CG90" s="0" t="s">
        <v>592</v>
      </c>
      <c r="CH90" s="0" t="s">
        <v>592</v>
      </c>
      <c r="CI90" s="0" t="s">
        <v>592</v>
      </c>
      <c r="CJ90" s="0" t="s">
        <v>592</v>
      </c>
      <c r="CK90" s="0" t="s">
        <v>593</v>
      </c>
      <c r="CL90" s="0" t="s">
        <v>593</v>
      </c>
      <c r="CM90" s="0" t="s">
        <v>593</v>
      </c>
      <c r="CN90" s="0" t="s">
        <v>593</v>
      </c>
      <c r="CO90" s="0" t="s">
        <v>593</v>
      </c>
      <c r="CP90" s="0" t="s">
        <v>593</v>
      </c>
      <c r="CQ90" s="0" t="s">
        <v>593</v>
      </c>
      <c r="CR90" s="0" t="s">
        <v>593</v>
      </c>
      <c r="CS90" s="0" t="s">
        <v>593</v>
      </c>
      <c r="CT90" s="0" t="s">
        <v>593</v>
      </c>
      <c r="CU90" s="0" t="s">
        <v>593</v>
      </c>
      <c r="CV90" s="0" t="s">
        <v>593</v>
      </c>
      <c r="CW90" s="0" t="s">
        <v>593</v>
      </c>
      <c r="CX90" s="0" t="s">
        <v>593</v>
      </c>
      <c r="CY90" s="0" t="s">
        <v>593</v>
      </c>
      <c r="CZ90" s="0" t="s">
        <v>593</v>
      </c>
      <c r="DA90" s="0" t="s">
        <v>593</v>
      </c>
      <c r="DB90" s="0" t="s">
        <v>593</v>
      </c>
      <c r="DC90" s="0" t="s">
        <v>593</v>
      </c>
      <c r="DD90" s="0" t="s">
        <v>593</v>
      </c>
      <c r="DE90" s="0" t="s">
        <v>593</v>
      </c>
      <c r="DF90" s="0" t="s">
        <v>593</v>
      </c>
      <c r="DG90" s="0" t="s">
        <v>593</v>
      </c>
      <c r="DH90" s="0" t="s">
        <v>593</v>
      </c>
      <c r="DI90" s="0" t="s">
        <v>593</v>
      </c>
      <c r="DJ90" s="0" t="s">
        <v>593</v>
      </c>
      <c r="DK90" s="0" t="s">
        <v>593</v>
      </c>
      <c r="DL90" s="0" t="s">
        <v>593</v>
      </c>
      <c r="DM90" s="0" t="s">
        <v>593</v>
      </c>
      <c r="DN90" s="0" t="s">
        <v>594</v>
      </c>
      <c r="DO90" s="0" t="s">
        <v>594</v>
      </c>
      <c r="DP90" s="0" t="s">
        <v>594</v>
      </c>
      <c r="DQ90" s="0" t="s">
        <v>594</v>
      </c>
      <c r="DR90" s="0" t="s">
        <v>594</v>
      </c>
      <c r="DS90" s="0" t="s">
        <v>594</v>
      </c>
      <c r="DT90" s="0" t="s">
        <v>594</v>
      </c>
      <c r="DU90" s="0" t="s">
        <v>594</v>
      </c>
      <c r="DV90" s="0" t="s">
        <v>594</v>
      </c>
      <c r="DW90" s="0" t="s">
        <v>594</v>
      </c>
      <c r="DX90" s="0" t="s">
        <v>594</v>
      </c>
      <c r="DY90" s="0" t="s">
        <v>594</v>
      </c>
      <c r="DZ90" s="0" t="s">
        <v>594</v>
      </c>
      <c r="EA90" s="0" t="s">
        <v>594</v>
      </c>
      <c r="EB90" s="0" t="s">
        <v>594</v>
      </c>
      <c r="EC90" s="0" t="s">
        <v>594</v>
      </c>
      <c r="ED90" s="0" t="s">
        <v>594</v>
      </c>
      <c r="EE90" s="0" t="s">
        <v>594</v>
      </c>
      <c r="EF90" s="0" t="s">
        <v>594</v>
      </c>
      <c r="EG90" s="0" t="s">
        <v>594</v>
      </c>
      <c r="EH90" s="0" t="s">
        <v>594</v>
      </c>
      <c r="EI90" s="0" t="s">
        <v>594</v>
      </c>
      <c r="EJ90" s="0" t="s">
        <v>594</v>
      </c>
      <c r="EK90" s="0" t="s">
        <v>594</v>
      </c>
      <c r="EL90" s="0" t="s">
        <v>594</v>
      </c>
      <c r="EM90" s="0" t="s">
        <v>594</v>
      </c>
      <c r="EN90" s="0" t="s">
        <v>594</v>
      </c>
      <c r="EO90" s="0" t="s">
        <v>594</v>
      </c>
      <c r="EP90" s="0" t="s">
        <v>594</v>
      </c>
      <c r="EQ90" s="0" t="s">
        <v>365</v>
      </c>
      <c r="ER90" s="0" t="s">
        <v>365</v>
      </c>
      <c r="ES90" s="0" t="s">
        <v>365</v>
      </c>
      <c r="ET90" s="0" t="s">
        <v>365</v>
      </c>
      <c r="EU90" s="0" t="s">
        <v>365</v>
      </c>
      <c r="EV90" s="0" t="s">
        <v>365</v>
      </c>
      <c r="EW90" s="0" t="s">
        <v>365</v>
      </c>
      <c r="EX90" s="0" t="s">
        <v>365</v>
      </c>
      <c r="EY90" s="0" t="s">
        <v>365</v>
      </c>
      <c r="EZ90" s="0" t="s">
        <v>365</v>
      </c>
      <c r="FA90" s="0" t="s">
        <v>365</v>
      </c>
      <c r="FB90" s="0" t="s">
        <v>365</v>
      </c>
      <c r="FC90" s="0" t="s">
        <v>365</v>
      </c>
      <c r="FD90" s="0" t="s">
        <v>365</v>
      </c>
      <c r="FE90" s="0" t="s">
        <v>365</v>
      </c>
      <c r="FF90" s="0" t="s">
        <v>365</v>
      </c>
      <c r="FG90" s="0" t="s">
        <v>365</v>
      </c>
      <c r="FH90" s="0" t="s">
        <v>365</v>
      </c>
      <c r="FI90" s="0" t="s">
        <v>365</v>
      </c>
      <c r="FJ90" s="0" t="s">
        <v>365</v>
      </c>
      <c r="FK90" s="0" t="s">
        <v>365</v>
      </c>
      <c r="FL90" s="0" t="s">
        <v>365</v>
      </c>
      <c r="FM90" s="0" t="s">
        <v>365</v>
      </c>
      <c r="FN90" s="0" t="s">
        <v>365</v>
      </c>
      <c r="FO90" s="0" t="s">
        <v>365</v>
      </c>
      <c r="FP90" s="0" t="s">
        <v>365</v>
      </c>
      <c r="FQ90" s="0" t="s">
        <v>365</v>
      </c>
      <c r="FR90" s="0" t="s">
        <v>365</v>
      </c>
      <c r="FS90" s="0" t="s">
        <v>365</v>
      </c>
      <c r="FT90" s="0" t="s">
        <v>592</v>
      </c>
      <c r="FU90" s="0" t="s">
        <v>592</v>
      </c>
      <c r="FV90" s="0" t="s">
        <v>592</v>
      </c>
      <c r="FW90" s="0" t="s">
        <v>592</v>
      </c>
      <c r="FX90" s="0" t="s">
        <v>592</v>
      </c>
      <c r="FY90" s="0" t="s">
        <v>592</v>
      </c>
      <c r="FZ90" s="0" t="s">
        <v>592</v>
      </c>
      <c r="GA90" s="0" t="s">
        <v>592</v>
      </c>
      <c r="GB90" s="0" t="s">
        <v>592</v>
      </c>
      <c r="GC90" s="0" t="s">
        <v>592</v>
      </c>
      <c r="GD90" s="0" t="s">
        <v>592</v>
      </c>
      <c r="GE90" s="0" t="s">
        <v>592</v>
      </c>
      <c r="GF90" s="0" t="s">
        <v>592</v>
      </c>
      <c r="GG90" s="0" t="s">
        <v>592</v>
      </c>
      <c r="GH90" s="0" t="s">
        <v>592</v>
      </c>
      <c r="GI90" s="0" t="s">
        <v>592</v>
      </c>
      <c r="GJ90" s="0" t="s">
        <v>592</v>
      </c>
      <c r="GK90" s="0" t="s">
        <v>592</v>
      </c>
      <c r="GL90" s="0" t="s">
        <v>592</v>
      </c>
      <c r="GM90" s="0" t="s">
        <v>592</v>
      </c>
      <c r="GN90" s="0" t="s">
        <v>592</v>
      </c>
      <c r="GO90" s="0" t="s">
        <v>592</v>
      </c>
      <c r="GP90" s="0" t="s">
        <v>592</v>
      </c>
      <c r="GQ90" s="0" t="s">
        <v>592</v>
      </c>
      <c r="GR90" s="0" t="s">
        <v>592</v>
      </c>
      <c r="GS90" s="0" t="s">
        <v>592</v>
      </c>
      <c r="GT90" s="0" t="s">
        <v>592</v>
      </c>
      <c r="GU90" s="0" t="s">
        <v>592</v>
      </c>
      <c r="GV90" s="0" t="s">
        <v>592</v>
      </c>
      <c r="GW90" s="0" t="s">
        <v>593</v>
      </c>
      <c r="GX90" s="0" t="s">
        <v>593</v>
      </c>
      <c r="GY90" s="0" t="s">
        <v>593</v>
      </c>
      <c r="GZ90" s="0" t="s">
        <v>593</v>
      </c>
      <c r="HA90" s="0" t="s">
        <v>593</v>
      </c>
      <c r="HB90" s="0" t="s">
        <v>593</v>
      </c>
      <c r="HC90" s="0" t="s">
        <v>593</v>
      </c>
      <c r="HD90" s="0" t="s">
        <v>593</v>
      </c>
      <c r="HE90" s="0" t="s">
        <v>593</v>
      </c>
      <c r="HF90" s="0" t="s">
        <v>593</v>
      </c>
      <c r="HG90" s="0" t="s">
        <v>593</v>
      </c>
      <c r="HH90" s="0" t="s">
        <v>593</v>
      </c>
      <c r="HI90" s="0" t="s">
        <v>593</v>
      </c>
      <c r="HJ90" s="0" t="s">
        <v>593</v>
      </c>
      <c r="HK90" s="0" t="s">
        <v>593</v>
      </c>
      <c r="HL90" s="0" t="s">
        <v>593</v>
      </c>
      <c r="HM90" s="0" t="s">
        <v>593</v>
      </c>
      <c r="HN90" s="0" t="s">
        <v>593</v>
      </c>
      <c r="HO90" s="0" t="s">
        <v>593</v>
      </c>
      <c r="HP90" s="0" t="s">
        <v>593</v>
      </c>
      <c r="HQ90" s="0" t="s">
        <v>593</v>
      </c>
      <c r="HR90" s="0" t="s">
        <v>593</v>
      </c>
      <c r="HS90" s="0" t="s">
        <v>593</v>
      </c>
      <c r="HT90" s="0" t="s">
        <v>593</v>
      </c>
      <c r="HU90" s="0" t="s">
        <v>593</v>
      </c>
      <c r="HV90" s="0" t="s">
        <v>593</v>
      </c>
      <c r="HW90" s="0" t="s">
        <v>593</v>
      </c>
      <c r="HX90" s="0" t="s">
        <v>593</v>
      </c>
      <c r="HY90" s="0" t="s">
        <v>593</v>
      </c>
      <c r="HZ90" s="0" t="s">
        <v>594</v>
      </c>
      <c r="IA90" s="0" t="s">
        <v>594</v>
      </c>
      <c r="IB90" s="0" t="s">
        <v>594</v>
      </c>
      <c r="IC90" s="0" t="s">
        <v>594</v>
      </c>
      <c r="ID90" s="0" t="s">
        <v>594</v>
      </c>
      <c r="IE90" s="0" t="s">
        <v>594</v>
      </c>
      <c r="IF90" s="0" t="s">
        <v>594</v>
      </c>
      <c r="IG90" s="0" t="s">
        <v>594</v>
      </c>
      <c r="IH90" s="0" t="s">
        <v>594</v>
      </c>
      <c r="II90" s="0" t="s">
        <v>594</v>
      </c>
      <c r="IJ90" s="0" t="s">
        <v>594</v>
      </c>
      <c r="IK90" s="0" t="s">
        <v>594</v>
      </c>
      <c r="IL90" s="0" t="s">
        <v>594</v>
      </c>
      <c r="IM90" s="0" t="s">
        <v>594</v>
      </c>
      <c r="IN90" s="0" t="s">
        <v>594</v>
      </c>
      <c r="IO90" s="0" t="s">
        <v>594</v>
      </c>
      <c r="IP90" s="0" t="s">
        <v>594</v>
      </c>
      <c r="IQ90" s="0" t="s">
        <v>594</v>
      </c>
      <c r="IR90" s="0" t="s">
        <v>594</v>
      </c>
      <c r="IS90" s="0" t="s">
        <v>594</v>
      </c>
      <c r="IT90" s="0" t="s">
        <v>594</v>
      </c>
      <c r="IU90" s="0" t="s">
        <v>594</v>
      </c>
      <c r="IV90" s="0" t="s">
        <v>594</v>
      </c>
      <c r="IW90" s="0" t="s">
        <v>594</v>
      </c>
      <c r="IX90" s="0" t="s">
        <v>594</v>
      </c>
      <c r="IY90" s="0" t="s">
        <v>594</v>
      </c>
      <c r="IZ90" s="0" t="s">
        <v>594</v>
      </c>
      <c r="JA90" s="0" t="s">
        <v>594</v>
      </c>
      <c r="JB90" s="0" t="s">
        <v>594</v>
      </c>
    </row>
    <row r="91" customFormat="false" ht="12.75" hidden="false" customHeight="false" outlineLevel="0" collapsed="false">
      <c r="B91" s="0" t="n">
        <v>1</v>
      </c>
      <c r="C91" s="0" t="n">
        <v>1</v>
      </c>
      <c r="D91" s="0" t="n">
        <v>1</v>
      </c>
      <c r="E91" s="0" t="n">
        <v>1</v>
      </c>
      <c r="F91" s="0" t="n">
        <v>1</v>
      </c>
      <c r="G91" s="0" t="n">
        <v>1</v>
      </c>
      <c r="H91" s="0" t="n">
        <v>1</v>
      </c>
      <c r="I91" s="0" t="n">
        <v>1</v>
      </c>
      <c r="J91" s="0" t="n">
        <v>1</v>
      </c>
      <c r="K91" s="0" t="n">
        <v>1</v>
      </c>
      <c r="L91" s="0" t="n">
        <v>1</v>
      </c>
      <c r="M91" s="0" t="n">
        <v>1</v>
      </c>
      <c r="N91" s="0" t="n">
        <v>1</v>
      </c>
      <c r="O91" s="0" t="n">
        <v>1</v>
      </c>
      <c r="P91" s="0" t="n">
        <v>1</v>
      </c>
      <c r="Q91" s="0" t="n">
        <v>1</v>
      </c>
      <c r="R91" s="0" t="n">
        <v>1</v>
      </c>
      <c r="S91" s="0" t="n">
        <v>1</v>
      </c>
      <c r="T91" s="0" t="n">
        <v>1</v>
      </c>
      <c r="U91" s="0" t="n">
        <v>1</v>
      </c>
      <c r="V91" s="0" t="n">
        <v>1</v>
      </c>
      <c r="W91" s="0" t="n">
        <v>1</v>
      </c>
      <c r="X91" s="0" t="n">
        <v>1</v>
      </c>
      <c r="Y91" s="0" t="n">
        <v>1</v>
      </c>
      <c r="Z91" s="0" t="n">
        <v>1</v>
      </c>
      <c r="AA91" s="0" t="n">
        <v>1</v>
      </c>
      <c r="AB91" s="0" t="n">
        <v>1</v>
      </c>
      <c r="AC91" s="0" t="n">
        <v>1</v>
      </c>
      <c r="AD91" s="0" t="n">
        <v>1</v>
      </c>
      <c r="AE91" s="0" t="n">
        <v>2</v>
      </c>
      <c r="AF91" s="0" t="n">
        <v>2</v>
      </c>
      <c r="AG91" s="0" t="n">
        <v>2</v>
      </c>
      <c r="AH91" s="0" t="n">
        <v>2</v>
      </c>
      <c r="AI91" s="0" t="n">
        <v>2</v>
      </c>
      <c r="AJ91" s="0" t="n">
        <v>2</v>
      </c>
      <c r="AK91" s="0" t="n">
        <v>2</v>
      </c>
      <c r="AL91" s="0" t="n">
        <v>2</v>
      </c>
      <c r="AM91" s="0" t="n">
        <v>2</v>
      </c>
      <c r="AN91" s="0" t="n">
        <v>2</v>
      </c>
      <c r="AO91" s="0" t="n">
        <v>2</v>
      </c>
      <c r="AP91" s="0" t="n">
        <v>2</v>
      </c>
      <c r="AQ91" s="0" t="n">
        <v>2</v>
      </c>
      <c r="AR91" s="0" t="n">
        <v>2</v>
      </c>
      <c r="AS91" s="0" t="n">
        <v>2</v>
      </c>
      <c r="AT91" s="0" t="n">
        <v>2</v>
      </c>
      <c r="AU91" s="0" t="n">
        <v>2</v>
      </c>
      <c r="AV91" s="0" t="n">
        <v>2</v>
      </c>
      <c r="AW91" s="0" t="n">
        <v>2</v>
      </c>
      <c r="AX91" s="0" t="n">
        <v>2</v>
      </c>
      <c r="AY91" s="0" t="n">
        <v>2</v>
      </c>
      <c r="AZ91" s="0" t="n">
        <v>2</v>
      </c>
      <c r="BA91" s="0" t="n">
        <v>2</v>
      </c>
      <c r="BB91" s="0" t="n">
        <v>2</v>
      </c>
      <c r="BC91" s="0" t="n">
        <v>2</v>
      </c>
      <c r="BD91" s="0" t="n">
        <v>2</v>
      </c>
      <c r="BE91" s="0" t="n">
        <v>2</v>
      </c>
      <c r="BF91" s="0" t="n">
        <v>2</v>
      </c>
      <c r="BG91" s="0" t="n">
        <v>2</v>
      </c>
      <c r="BH91" s="0" t="n">
        <v>3</v>
      </c>
      <c r="BI91" s="0" t="n">
        <v>3</v>
      </c>
      <c r="BJ91" s="0" t="n">
        <v>3</v>
      </c>
      <c r="BK91" s="0" t="n">
        <v>3</v>
      </c>
      <c r="BL91" s="0" t="n">
        <v>3</v>
      </c>
      <c r="BM91" s="0" t="n">
        <v>3</v>
      </c>
      <c r="BN91" s="0" t="n">
        <v>3</v>
      </c>
      <c r="BO91" s="0" t="n">
        <v>3</v>
      </c>
      <c r="BP91" s="0" t="n">
        <v>3</v>
      </c>
      <c r="BQ91" s="0" t="n">
        <v>3</v>
      </c>
      <c r="BR91" s="0" t="n">
        <v>3</v>
      </c>
      <c r="BS91" s="0" t="n">
        <v>3</v>
      </c>
      <c r="BT91" s="0" t="n">
        <v>3</v>
      </c>
      <c r="BU91" s="0" t="n">
        <v>3</v>
      </c>
      <c r="BV91" s="0" t="n">
        <v>3</v>
      </c>
      <c r="BW91" s="0" t="n">
        <v>3</v>
      </c>
      <c r="BX91" s="0" t="n">
        <v>3</v>
      </c>
      <c r="BY91" s="0" t="n">
        <v>3</v>
      </c>
      <c r="BZ91" s="0" t="n">
        <v>3</v>
      </c>
      <c r="CA91" s="0" t="n">
        <v>3</v>
      </c>
      <c r="CB91" s="0" t="n">
        <v>3</v>
      </c>
      <c r="CC91" s="0" t="n">
        <v>3</v>
      </c>
      <c r="CD91" s="0" t="n">
        <v>3</v>
      </c>
      <c r="CE91" s="0" t="n">
        <v>3</v>
      </c>
      <c r="CF91" s="0" t="n">
        <v>3</v>
      </c>
      <c r="CG91" s="0" t="n">
        <v>3</v>
      </c>
      <c r="CH91" s="0" t="n">
        <v>3</v>
      </c>
      <c r="CI91" s="0" t="n">
        <v>3</v>
      </c>
      <c r="CJ91" s="0" t="n">
        <v>3</v>
      </c>
      <c r="CK91" s="0" t="n">
        <v>4</v>
      </c>
      <c r="CL91" s="0" t="n">
        <v>4</v>
      </c>
      <c r="CM91" s="0" t="n">
        <v>4</v>
      </c>
      <c r="CN91" s="0" t="n">
        <v>4</v>
      </c>
      <c r="CO91" s="0" t="n">
        <v>4</v>
      </c>
      <c r="CP91" s="0" t="n">
        <v>4</v>
      </c>
      <c r="CQ91" s="0" t="n">
        <v>4</v>
      </c>
      <c r="CR91" s="0" t="n">
        <v>4</v>
      </c>
      <c r="CS91" s="0" t="n">
        <v>4</v>
      </c>
      <c r="CT91" s="0" t="n">
        <v>4</v>
      </c>
      <c r="CU91" s="0" t="n">
        <v>4</v>
      </c>
      <c r="CV91" s="0" t="n">
        <v>4</v>
      </c>
      <c r="CW91" s="0" t="n">
        <v>4</v>
      </c>
      <c r="CX91" s="0" t="n">
        <v>4</v>
      </c>
      <c r="CY91" s="0" t="n">
        <v>4</v>
      </c>
      <c r="CZ91" s="0" t="n">
        <v>4</v>
      </c>
      <c r="DA91" s="0" t="n">
        <v>4</v>
      </c>
      <c r="DB91" s="0" t="n">
        <v>4</v>
      </c>
      <c r="DC91" s="0" t="n">
        <v>4</v>
      </c>
      <c r="DD91" s="0" t="n">
        <v>4</v>
      </c>
      <c r="DE91" s="0" t="n">
        <v>4</v>
      </c>
      <c r="DF91" s="0" t="n">
        <v>4</v>
      </c>
      <c r="DG91" s="0" t="n">
        <v>4</v>
      </c>
      <c r="DH91" s="0" t="n">
        <v>4</v>
      </c>
      <c r="DI91" s="0" t="n">
        <v>4</v>
      </c>
      <c r="DJ91" s="0" t="n">
        <v>4</v>
      </c>
      <c r="DK91" s="0" t="n">
        <v>4</v>
      </c>
      <c r="DL91" s="0" t="n">
        <v>4</v>
      </c>
      <c r="DM91" s="0" t="n">
        <v>4</v>
      </c>
      <c r="DN91" s="0" t="n">
        <v>5</v>
      </c>
      <c r="DO91" s="0" t="n">
        <v>5</v>
      </c>
      <c r="DP91" s="0" t="n">
        <v>5</v>
      </c>
      <c r="DQ91" s="0" t="n">
        <v>5</v>
      </c>
      <c r="DR91" s="0" t="n">
        <v>5</v>
      </c>
      <c r="DS91" s="0" t="n">
        <v>5</v>
      </c>
      <c r="DT91" s="0" t="n">
        <v>5</v>
      </c>
      <c r="DU91" s="0" t="n">
        <v>5</v>
      </c>
      <c r="DV91" s="0" t="n">
        <v>5</v>
      </c>
      <c r="DW91" s="0" t="n">
        <v>5</v>
      </c>
      <c r="DX91" s="0" t="n">
        <v>5</v>
      </c>
      <c r="DY91" s="0" t="n">
        <v>5</v>
      </c>
      <c r="DZ91" s="0" t="n">
        <v>5</v>
      </c>
      <c r="EA91" s="0" t="n">
        <v>5</v>
      </c>
      <c r="EB91" s="0" t="n">
        <v>5</v>
      </c>
      <c r="EC91" s="0" t="n">
        <v>5</v>
      </c>
      <c r="ED91" s="0" t="n">
        <v>5</v>
      </c>
      <c r="EE91" s="0" t="n">
        <v>5</v>
      </c>
      <c r="EF91" s="0" t="n">
        <v>5</v>
      </c>
      <c r="EG91" s="0" t="n">
        <v>5</v>
      </c>
      <c r="EH91" s="0" t="n">
        <v>5</v>
      </c>
      <c r="EI91" s="0" t="n">
        <v>5</v>
      </c>
      <c r="EJ91" s="0" t="n">
        <v>5</v>
      </c>
      <c r="EK91" s="0" t="n">
        <v>5</v>
      </c>
      <c r="EL91" s="0" t="n">
        <v>5</v>
      </c>
      <c r="EM91" s="0" t="n">
        <v>5</v>
      </c>
      <c r="EN91" s="0" t="n">
        <v>5</v>
      </c>
      <c r="EO91" s="0" t="n">
        <v>5</v>
      </c>
      <c r="EP91" s="0" t="n">
        <v>5</v>
      </c>
      <c r="EQ91" s="0" t="n">
        <v>6</v>
      </c>
      <c r="ER91" s="0" t="n">
        <v>6</v>
      </c>
      <c r="ES91" s="0" t="n">
        <v>6</v>
      </c>
      <c r="ET91" s="0" t="n">
        <v>6</v>
      </c>
      <c r="EU91" s="0" t="n">
        <v>6</v>
      </c>
      <c r="EV91" s="0" t="n">
        <v>6</v>
      </c>
      <c r="EW91" s="0" t="n">
        <v>6</v>
      </c>
      <c r="EX91" s="0" t="n">
        <v>6</v>
      </c>
      <c r="EY91" s="0" t="n">
        <v>6</v>
      </c>
      <c r="EZ91" s="0" t="n">
        <v>6</v>
      </c>
      <c r="FA91" s="0" t="n">
        <v>6</v>
      </c>
      <c r="FB91" s="0" t="n">
        <v>6</v>
      </c>
      <c r="FC91" s="0" t="n">
        <v>6</v>
      </c>
      <c r="FD91" s="0" t="n">
        <v>6</v>
      </c>
      <c r="FE91" s="0" t="n">
        <v>6</v>
      </c>
      <c r="FF91" s="0" t="n">
        <v>6</v>
      </c>
      <c r="FG91" s="0" t="n">
        <v>6</v>
      </c>
      <c r="FH91" s="0" t="n">
        <v>6</v>
      </c>
      <c r="FI91" s="0" t="n">
        <v>6</v>
      </c>
      <c r="FJ91" s="0" t="n">
        <v>6</v>
      </c>
      <c r="FK91" s="0" t="n">
        <v>6</v>
      </c>
      <c r="FL91" s="0" t="n">
        <v>6</v>
      </c>
      <c r="FM91" s="0" t="n">
        <v>6</v>
      </c>
      <c r="FN91" s="0" t="n">
        <v>6</v>
      </c>
      <c r="FO91" s="0" t="n">
        <v>6</v>
      </c>
      <c r="FP91" s="0" t="n">
        <v>6</v>
      </c>
      <c r="FQ91" s="0" t="n">
        <v>6</v>
      </c>
      <c r="FR91" s="0" t="n">
        <v>6</v>
      </c>
      <c r="FS91" s="0" t="n">
        <v>6</v>
      </c>
      <c r="FT91" s="0" t="n">
        <v>7</v>
      </c>
      <c r="FU91" s="0" t="n">
        <v>7</v>
      </c>
      <c r="FV91" s="0" t="n">
        <v>7</v>
      </c>
      <c r="FW91" s="0" t="n">
        <v>7</v>
      </c>
      <c r="FX91" s="0" t="n">
        <v>7</v>
      </c>
      <c r="FY91" s="0" t="n">
        <v>7</v>
      </c>
      <c r="FZ91" s="0" t="n">
        <v>7</v>
      </c>
      <c r="GA91" s="0" t="n">
        <v>7</v>
      </c>
      <c r="GB91" s="0" t="n">
        <v>7</v>
      </c>
      <c r="GC91" s="0" t="n">
        <v>7</v>
      </c>
      <c r="GD91" s="0" t="n">
        <v>7</v>
      </c>
      <c r="GE91" s="0" t="n">
        <v>7</v>
      </c>
      <c r="GF91" s="0" t="n">
        <v>7</v>
      </c>
      <c r="GG91" s="0" t="n">
        <v>7</v>
      </c>
      <c r="GH91" s="0" t="n">
        <v>7</v>
      </c>
      <c r="GI91" s="0" t="n">
        <v>7</v>
      </c>
      <c r="GJ91" s="0" t="n">
        <v>7</v>
      </c>
      <c r="GK91" s="0" t="n">
        <v>7</v>
      </c>
      <c r="GL91" s="0" t="n">
        <v>7</v>
      </c>
      <c r="GM91" s="0" t="n">
        <v>7</v>
      </c>
      <c r="GN91" s="0" t="n">
        <v>7</v>
      </c>
      <c r="GO91" s="0" t="n">
        <v>7</v>
      </c>
      <c r="GP91" s="0" t="n">
        <v>7</v>
      </c>
      <c r="GQ91" s="0" t="n">
        <v>7</v>
      </c>
      <c r="GR91" s="0" t="n">
        <v>7</v>
      </c>
      <c r="GS91" s="0" t="n">
        <v>7</v>
      </c>
      <c r="GT91" s="0" t="n">
        <v>7</v>
      </c>
      <c r="GU91" s="0" t="n">
        <v>7</v>
      </c>
      <c r="GV91" s="0" t="n">
        <v>7</v>
      </c>
      <c r="GW91" s="0" t="n">
        <v>8</v>
      </c>
      <c r="GX91" s="0" t="n">
        <v>8</v>
      </c>
      <c r="GY91" s="0" t="n">
        <v>8</v>
      </c>
      <c r="GZ91" s="0" t="n">
        <v>8</v>
      </c>
      <c r="HA91" s="0" t="n">
        <v>8</v>
      </c>
      <c r="HB91" s="0" t="n">
        <v>8</v>
      </c>
      <c r="HC91" s="0" t="n">
        <v>8</v>
      </c>
      <c r="HD91" s="0" t="n">
        <v>8</v>
      </c>
      <c r="HE91" s="0" t="n">
        <v>8</v>
      </c>
      <c r="HF91" s="0" t="n">
        <v>8</v>
      </c>
      <c r="HG91" s="0" t="n">
        <v>8</v>
      </c>
      <c r="HH91" s="0" t="n">
        <v>8</v>
      </c>
      <c r="HI91" s="0" t="n">
        <v>8</v>
      </c>
      <c r="HJ91" s="0" t="n">
        <v>8</v>
      </c>
      <c r="HK91" s="0" t="n">
        <v>8</v>
      </c>
      <c r="HL91" s="0" t="n">
        <v>8</v>
      </c>
      <c r="HM91" s="0" t="n">
        <v>8</v>
      </c>
      <c r="HN91" s="0" t="n">
        <v>8</v>
      </c>
      <c r="HO91" s="0" t="n">
        <v>8</v>
      </c>
      <c r="HP91" s="0" t="n">
        <v>8</v>
      </c>
      <c r="HQ91" s="0" t="n">
        <v>8</v>
      </c>
      <c r="HR91" s="0" t="n">
        <v>8</v>
      </c>
      <c r="HS91" s="0" t="n">
        <v>8</v>
      </c>
      <c r="HT91" s="0" t="n">
        <v>8</v>
      </c>
      <c r="HU91" s="0" t="n">
        <v>8</v>
      </c>
      <c r="HV91" s="0" t="n">
        <v>8</v>
      </c>
      <c r="HW91" s="0" t="n">
        <v>8</v>
      </c>
      <c r="HX91" s="0" t="n">
        <v>8</v>
      </c>
      <c r="HY91" s="0" t="n">
        <v>8</v>
      </c>
      <c r="HZ91" s="0" t="n">
        <v>9</v>
      </c>
      <c r="IA91" s="0" t="n">
        <v>9</v>
      </c>
      <c r="IB91" s="0" t="n">
        <v>9</v>
      </c>
      <c r="IC91" s="0" t="n">
        <v>9</v>
      </c>
      <c r="ID91" s="0" t="n">
        <v>9</v>
      </c>
      <c r="IE91" s="0" t="n">
        <v>9</v>
      </c>
      <c r="IF91" s="0" t="n">
        <v>9</v>
      </c>
      <c r="IG91" s="0" t="n">
        <v>9</v>
      </c>
      <c r="IH91" s="0" t="n">
        <v>9</v>
      </c>
      <c r="II91" s="0" t="n">
        <v>9</v>
      </c>
      <c r="IJ91" s="0" t="n">
        <v>9</v>
      </c>
      <c r="IK91" s="0" t="n">
        <v>9</v>
      </c>
      <c r="IL91" s="0" t="n">
        <v>9</v>
      </c>
      <c r="IM91" s="0" t="n">
        <v>9</v>
      </c>
      <c r="IN91" s="0" t="n">
        <v>9</v>
      </c>
      <c r="IO91" s="0" t="n">
        <v>9</v>
      </c>
      <c r="IP91" s="0" t="n">
        <v>9</v>
      </c>
      <c r="IQ91" s="0" t="n">
        <v>9</v>
      </c>
      <c r="IR91" s="0" t="n">
        <v>9</v>
      </c>
      <c r="IS91" s="0" t="n">
        <v>9</v>
      </c>
      <c r="IT91" s="0" t="n">
        <v>9</v>
      </c>
      <c r="IU91" s="0" t="n">
        <v>9</v>
      </c>
      <c r="IV91" s="0" t="n">
        <v>9</v>
      </c>
      <c r="IW91" s="0" t="n">
        <v>9</v>
      </c>
      <c r="IX91" s="0" t="n">
        <v>9</v>
      </c>
      <c r="IY91" s="0" t="n">
        <v>9</v>
      </c>
      <c r="IZ91" s="0" t="n">
        <v>9</v>
      </c>
      <c r="JA91" s="0" t="n">
        <v>9</v>
      </c>
      <c r="JB91" s="0" t="n">
        <v>9</v>
      </c>
    </row>
    <row r="92" customFormat="false" ht="12.75" hidden="false" customHeight="false" outlineLevel="0" collapsed="false">
      <c r="B92" s="0" t="s">
        <v>25</v>
      </c>
      <c r="C92" s="0" t="s">
        <v>25</v>
      </c>
      <c r="D92" s="0" t="s">
        <v>25</v>
      </c>
      <c r="E92" s="0" t="s">
        <v>25</v>
      </c>
      <c r="F92" s="0" t="s">
        <v>25</v>
      </c>
      <c r="G92" s="0" t="s">
        <v>25</v>
      </c>
      <c r="H92" s="0" t="s">
        <v>25</v>
      </c>
      <c r="I92" s="0" t="s">
        <v>25</v>
      </c>
      <c r="J92" s="0" t="s">
        <v>25</v>
      </c>
      <c r="K92" s="0" t="s">
        <v>25</v>
      </c>
      <c r="L92" s="0" t="s">
        <v>25</v>
      </c>
      <c r="M92" s="0" t="s">
        <v>25</v>
      </c>
      <c r="N92" s="0" t="s">
        <v>25</v>
      </c>
      <c r="O92" s="0" t="s">
        <v>25</v>
      </c>
      <c r="P92" s="0" t="s">
        <v>25</v>
      </c>
      <c r="Q92" s="0" t="s">
        <v>25</v>
      </c>
      <c r="R92" s="0" t="s">
        <v>25</v>
      </c>
      <c r="S92" s="0" t="s">
        <v>25</v>
      </c>
      <c r="T92" s="0" t="s">
        <v>25</v>
      </c>
      <c r="U92" s="0" t="s">
        <v>25</v>
      </c>
      <c r="V92" s="0" t="s">
        <v>25</v>
      </c>
      <c r="W92" s="0" t="s">
        <v>25</v>
      </c>
      <c r="X92" s="0" t="s">
        <v>25</v>
      </c>
      <c r="Y92" s="0" t="s">
        <v>25</v>
      </c>
      <c r="Z92" s="0" t="s">
        <v>25</v>
      </c>
      <c r="AA92" s="0" t="s">
        <v>25</v>
      </c>
      <c r="AB92" s="0" t="s">
        <v>25</v>
      </c>
      <c r="AC92" s="0" t="s">
        <v>25</v>
      </c>
      <c r="AD92" s="0" t="s">
        <v>25</v>
      </c>
      <c r="AE92" s="0" t="s">
        <v>25</v>
      </c>
      <c r="AF92" s="0" t="s">
        <v>25</v>
      </c>
      <c r="AG92" s="0" t="s">
        <v>25</v>
      </c>
      <c r="AH92" s="0" t="s">
        <v>25</v>
      </c>
      <c r="AI92" s="0" t="s">
        <v>25</v>
      </c>
      <c r="AJ92" s="0" t="s">
        <v>25</v>
      </c>
      <c r="AK92" s="0" t="s">
        <v>25</v>
      </c>
      <c r="AL92" s="0" t="s">
        <v>25</v>
      </c>
      <c r="AM92" s="0" t="s">
        <v>25</v>
      </c>
      <c r="AN92" s="0" t="s">
        <v>25</v>
      </c>
      <c r="AO92" s="0" t="s">
        <v>25</v>
      </c>
      <c r="AP92" s="0" t="s">
        <v>25</v>
      </c>
      <c r="AQ92" s="0" t="s">
        <v>25</v>
      </c>
      <c r="AR92" s="0" t="s">
        <v>25</v>
      </c>
      <c r="AS92" s="0" t="s">
        <v>25</v>
      </c>
      <c r="AT92" s="0" t="s">
        <v>25</v>
      </c>
      <c r="AU92" s="0" t="s">
        <v>25</v>
      </c>
      <c r="AV92" s="0" t="s">
        <v>25</v>
      </c>
      <c r="AW92" s="0" t="s">
        <v>25</v>
      </c>
      <c r="AX92" s="0" t="s">
        <v>25</v>
      </c>
      <c r="AY92" s="0" t="s">
        <v>25</v>
      </c>
      <c r="AZ92" s="0" t="s">
        <v>25</v>
      </c>
      <c r="BA92" s="0" t="s">
        <v>25</v>
      </c>
      <c r="BB92" s="0" t="s">
        <v>25</v>
      </c>
      <c r="BC92" s="0" t="s">
        <v>25</v>
      </c>
      <c r="BD92" s="0" t="s">
        <v>25</v>
      </c>
      <c r="BE92" s="0" t="s">
        <v>25</v>
      </c>
      <c r="BF92" s="0" t="s">
        <v>25</v>
      </c>
      <c r="BG92" s="0" t="s">
        <v>25</v>
      </c>
      <c r="BH92" s="0" t="s">
        <v>25</v>
      </c>
      <c r="BI92" s="0" t="s">
        <v>25</v>
      </c>
      <c r="BJ92" s="0" t="s">
        <v>25</v>
      </c>
      <c r="BK92" s="0" t="s">
        <v>25</v>
      </c>
      <c r="BL92" s="0" t="s">
        <v>25</v>
      </c>
      <c r="BM92" s="0" t="s">
        <v>25</v>
      </c>
      <c r="BN92" s="0" t="s">
        <v>25</v>
      </c>
      <c r="BO92" s="0" t="s">
        <v>25</v>
      </c>
      <c r="BP92" s="0" t="s">
        <v>25</v>
      </c>
      <c r="BQ92" s="0" t="s">
        <v>25</v>
      </c>
      <c r="BR92" s="0" t="s">
        <v>25</v>
      </c>
      <c r="BS92" s="0" t="s">
        <v>25</v>
      </c>
      <c r="BT92" s="0" t="s">
        <v>25</v>
      </c>
      <c r="BU92" s="0" t="s">
        <v>25</v>
      </c>
      <c r="BV92" s="0" t="s">
        <v>25</v>
      </c>
      <c r="BW92" s="0" t="s">
        <v>25</v>
      </c>
      <c r="BX92" s="0" t="s">
        <v>25</v>
      </c>
      <c r="BY92" s="0" t="s">
        <v>25</v>
      </c>
      <c r="BZ92" s="0" t="s">
        <v>25</v>
      </c>
      <c r="CA92" s="0" t="s">
        <v>25</v>
      </c>
      <c r="CB92" s="0" t="s">
        <v>25</v>
      </c>
      <c r="CC92" s="0" t="s">
        <v>25</v>
      </c>
      <c r="CD92" s="0" t="s">
        <v>25</v>
      </c>
      <c r="CE92" s="0" t="s">
        <v>25</v>
      </c>
      <c r="CF92" s="0" t="s">
        <v>25</v>
      </c>
      <c r="CG92" s="0" t="s">
        <v>25</v>
      </c>
      <c r="CH92" s="0" t="s">
        <v>25</v>
      </c>
      <c r="CI92" s="0" t="s">
        <v>25</v>
      </c>
      <c r="CJ92" s="0" t="s">
        <v>25</v>
      </c>
      <c r="CK92" s="0" t="s">
        <v>25</v>
      </c>
      <c r="CL92" s="0" t="s">
        <v>25</v>
      </c>
      <c r="CM92" s="0" t="s">
        <v>25</v>
      </c>
      <c r="CN92" s="0" t="s">
        <v>25</v>
      </c>
      <c r="CO92" s="0" t="s">
        <v>25</v>
      </c>
      <c r="CP92" s="0" t="s">
        <v>25</v>
      </c>
      <c r="CQ92" s="0" t="s">
        <v>25</v>
      </c>
      <c r="CR92" s="0" t="s">
        <v>25</v>
      </c>
      <c r="CS92" s="0" t="s">
        <v>25</v>
      </c>
      <c r="CT92" s="0" t="s">
        <v>25</v>
      </c>
      <c r="CU92" s="0" t="s">
        <v>25</v>
      </c>
      <c r="CV92" s="0" t="s">
        <v>25</v>
      </c>
      <c r="CW92" s="0" t="s">
        <v>25</v>
      </c>
      <c r="CX92" s="0" t="s">
        <v>25</v>
      </c>
      <c r="CY92" s="0" t="s">
        <v>25</v>
      </c>
      <c r="CZ92" s="0" t="s">
        <v>25</v>
      </c>
      <c r="DA92" s="0" t="s">
        <v>25</v>
      </c>
      <c r="DB92" s="0" t="s">
        <v>25</v>
      </c>
      <c r="DC92" s="0" t="s">
        <v>25</v>
      </c>
      <c r="DD92" s="0" t="s">
        <v>25</v>
      </c>
      <c r="DE92" s="0" t="s">
        <v>25</v>
      </c>
      <c r="DF92" s="0" t="s">
        <v>25</v>
      </c>
      <c r="DG92" s="0" t="s">
        <v>25</v>
      </c>
      <c r="DH92" s="0" t="s">
        <v>25</v>
      </c>
      <c r="DI92" s="0" t="s">
        <v>25</v>
      </c>
      <c r="DJ92" s="0" t="s">
        <v>25</v>
      </c>
      <c r="DK92" s="0" t="s">
        <v>25</v>
      </c>
      <c r="DL92" s="0" t="s">
        <v>25</v>
      </c>
      <c r="DM92" s="0" t="s">
        <v>25</v>
      </c>
      <c r="DN92" s="0" t="s">
        <v>25</v>
      </c>
      <c r="DO92" s="0" t="s">
        <v>25</v>
      </c>
      <c r="DP92" s="0" t="s">
        <v>25</v>
      </c>
      <c r="DQ92" s="0" t="s">
        <v>25</v>
      </c>
      <c r="DR92" s="0" t="s">
        <v>25</v>
      </c>
      <c r="DS92" s="0" t="s">
        <v>25</v>
      </c>
      <c r="DT92" s="0" t="s">
        <v>25</v>
      </c>
      <c r="DU92" s="0" t="s">
        <v>25</v>
      </c>
      <c r="DV92" s="0" t="s">
        <v>25</v>
      </c>
      <c r="DW92" s="0" t="s">
        <v>25</v>
      </c>
      <c r="DX92" s="0" t="s">
        <v>25</v>
      </c>
      <c r="DY92" s="0" t="s">
        <v>25</v>
      </c>
      <c r="DZ92" s="0" t="s">
        <v>25</v>
      </c>
      <c r="EA92" s="0" t="s">
        <v>25</v>
      </c>
      <c r="EB92" s="0" t="s">
        <v>25</v>
      </c>
      <c r="EC92" s="0" t="s">
        <v>25</v>
      </c>
      <c r="ED92" s="0" t="s">
        <v>25</v>
      </c>
      <c r="EE92" s="0" t="s">
        <v>25</v>
      </c>
      <c r="EF92" s="0" t="s">
        <v>25</v>
      </c>
      <c r="EG92" s="0" t="s">
        <v>25</v>
      </c>
      <c r="EH92" s="0" t="s">
        <v>25</v>
      </c>
      <c r="EI92" s="0" t="s">
        <v>25</v>
      </c>
      <c r="EJ92" s="0" t="s">
        <v>25</v>
      </c>
      <c r="EK92" s="0" t="s">
        <v>25</v>
      </c>
      <c r="EL92" s="0" t="s">
        <v>25</v>
      </c>
      <c r="EM92" s="0" t="s">
        <v>25</v>
      </c>
      <c r="EN92" s="0" t="s">
        <v>25</v>
      </c>
      <c r="EO92" s="0" t="s">
        <v>25</v>
      </c>
      <c r="EP92" s="0" t="s">
        <v>25</v>
      </c>
      <c r="EQ92" s="0" t="s">
        <v>622</v>
      </c>
      <c r="ER92" s="0" t="s">
        <v>622</v>
      </c>
      <c r="ES92" s="0" t="s">
        <v>622</v>
      </c>
      <c r="ET92" s="0" t="s">
        <v>622</v>
      </c>
      <c r="EU92" s="0" t="s">
        <v>622</v>
      </c>
      <c r="EV92" s="0" t="s">
        <v>622</v>
      </c>
      <c r="EW92" s="0" t="s">
        <v>622</v>
      </c>
      <c r="EX92" s="0" t="s">
        <v>622</v>
      </c>
      <c r="EY92" s="0" t="s">
        <v>622</v>
      </c>
      <c r="EZ92" s="0" t="s">
        <v>622</v>
      </c>
      <c r="FA92" s="0" t="s">
        <v>622</v>
      </c>
      <c r="FB92" s="0" t="s">
        <v>622</v>
      </c>
      <c r="FC92" s="0" t="s">
        <v>622</v>
      </c>
      <c r="FD92" s="0" t="s">
        <v>622</v>
      </c>
      <c r="FE92" s="0" t="s">
        <v>622</v>
      </c>
      <c r="FF92" s="0" t="s">
        <v>622</v>
      </c>
      <c r="FG92" s="0" t="s">
        <v>622</v>
      </c>
      <c r="FH92" s="0" t="s">
        <v>622</v>
      </c>
      <c r="FI92" s="0" t="s">
        <v>622</v>
      </c>
      <c r="FJ92" s="0" t="s">
        <v>622</v>
      </c>
      <c r="FK92" s="0" t="s">
        <v>622</v>
      </c>
      <c r="FL92" s="0" t="s">
        <v>622</v>
      </c>
      <c r="FM92" s="0" t="s">
        <v>622</v>
      </c>
      <c r="FN92" s="0" t="s">
        <v>622</v>
      </c>
      <c r="FO92" s="0" t="s">
        <v>622</v>
      </c>
      <c r="FP92" s="0" t="s">
        <v>622</v>
      </c>
      <c r="FQ92" s="0" t="s">
        <v>622</v>
      </c>
      <c r="FR92" s="0" t="s">
        <v>622</v>
      </c>
      <c r="FS92" s="0" t="s">
        <v>622</v>
      </c>
      <c r="FT92" s="0" t="s">
        <v>622</v>
      </c>
      <c r="FU92" s="0" t="s">
        <v>622</v>
      </c>
      <c r="FV92" s="0" t="s">
        <v>622</v>
      </c>
      <c r="FW92" s="0" t="s">
        <v>622</v>
      </c>
      <c r="FX92" s="0" t="s">
        <v>622</v>
      </c>
      <c r="FY92" s="0" t="s">
        <v>622</v>
      </c>
      <c r="FZ92" s="0" t="s">
        <v>622</v>
      </c>
      <c r="GA92" s="0" t="s">
        <v>622</v>
      </c>
      <c r="GB92" s="0" t="s">
        <v>622</v>
      </c>
      <c r="GC92" s="0" t="s">
        <v>622</v>
      </c>
      <c r="GD92" s="0" t="s">
        <v>622</v>
      </c>
      <c r="GE92" s="0" t="s">
        <v>622</v>
      </c>
      <c r="GF92" s="0" t="s">
        <v>622</v>
      </c>
      <c r="GG92" s="0" t="s">
        <v>622</v>
      </c>
      <c r="GH92" s="0" t="s">
        <v>622</v>
      </c>
      <c r="GI92" s="0" t="s">
        <v>622</v>
      </c>
      <c r="GJ92" s="0" t="s">
        <v>622</v>
      </c>
      <c r="GK92" s="0" t="s">
        <v>622</v>
      </c>
      <c r="GL92" s="0" t="s">
        <v>622</v>
      </c>
      <c r="GM92" s="0" t="s">
        <v>622</v>
      </c>
      <c r="GN92" s="0" t="s">
        <v>622</v>
      </c>
      <c r="GO92" s="0" t="s">
        <v>622</v>
      </c>
      <c r="GP92" s="0" t="s">
        <v>622</v>
      </c>
      <c r="GQ92" s="0" t="s">
        <v>622</v>
      </c>
      <c r="GR92" s="0" t="s">
        <v>622</v>
      </c>
      <c r="GS92" s="0" t="s">
        <v>622</v>
      </c>
      <c r="GT92" s="0" t="s">
        <v>622</v>
      </c>
      <c r="GU92" s="0" t="s">
        <v>622</v>
      </c>
      <c r="GV92" s="0" t="s">
        <v>622</v>
      </c>
      <c r="GW92" s="0" t="s">
        <v>622</v>
      </c>
      <c r="GX92" s="0" t="s">
        <v>622</v>
      </c>
      <c r="GY92" s="0" t="s">
        <v>622</v>
      </c>
      <c r="GZ92" s="0" t="s">
        <v>622</v>
      </c>
      <c r="HA92" s="0" t="s">
        <v>622</v>
      </c>
      <c r="HB92" s="0" t="s">
        <v>622</v>
      </c>
      <c r="HC92" s="0" t="s">
        <v>622</v>
      </c>
      <c r="HD92" s="0" t="s">
        <v>622</v>
      </c>
      <c r="HE92" s="0" t="s">
        <v>622</v>
      </c>
      <c r="HF92" s="0" t="s">
        <v>622</v>
      </c>
      <c r="HG92" s="0" t="s">
        <v>622</v>
      </c>
      <c r="HH92" s="0" t="s">
        <v>622</v>
      </c>
      <c r="HI92" s="0" t="s">
        <v>622</v>
      </c>
      <c r="HJ92" s="0" t="s">
        <v>622</v>
      </c>
      <c r="HK92" s="0" t="s">
        <v>622</v>
      </c>
      <c r="HL92" s="0" t="s">
        <v>622</v>
      </c>
      <c r="HM92" s="0" t="s">
        <v>622</v>
      </c>
      <c r="HN92" s="0" t="s">
        <v>622</v>
      </c>
      <c r="HO92" s="0" t="s">
        <v>622</v>
      </c>
      <c r="HP92" s="0" t="s">
        <v>622</v>
      </c>
      <c r="HQ92" s="0" t="s">
        <v>622</v>
      </c>
      <c r="HR92" s="0" t="s">
        <v>622</v>
      </c>
      <c r="HS92" s="0" t="s">
        <v>622</v>
      </c>
      <c r="HT92" s="0" t="s">
        <v>622</v>
      </c>
      <c r="HU92" s="0" t="s">
        <v>622</v>
      </c>
      <c r="HV92" s="0" t="s">
        <v>622</v>
      </c>
      <c r="HW92" s="0" t="s">
        <v>622</v>
      </c>
      <c r="HX92" s="0" t="s">
        <v>622</v>
      </c>
      <c r="HY92" s="0" t="s">
        <v>622</v>
      </c>
      <c r="HZ92" s="0" t="s">
        <v>622</v>
      </c>
      <c r="IA92" s="0" t="s">
        <v>622</v>
      </c>
      <c r="IB92" s="0" t="s">
        <v>622</v>
      </c>
      <c r="IC92" s="0" t="s">
        <v>622</v>
      </c>
      <c r="ID92" s="0" t="s">
        <v>622</v>
      </c>
      <c r="IE92" s="0" t="s">
        <v>622</v>
      </c>
      <c r="IF92" s="0" t="s">
        <v>622</v>
      </c>
      <c r="IG92" s="0" t="s">
        <v>622</v>
      </c>
      <c r="IH92" s="0" t="s">
        <v>622</v>
      </c>
      <c r="II92" s="0" t="s">
        <v>622</v>
      </c>
      <c r="IJ92" s="0" t="s">
        <v>622</v>
      </c>
      <c r="IK92" s="0" t="s">
        <v>622</v>
      </c>
      <c r="IL92" s="0" t="s">
        <v>622</v>
      </c>
      <c r="IM92" s="0" t="s">
        <v>622</v>
      </c>
      <c r="IN92" s="0" t="s">
        <v>622</v>
      </c>
      <c r="IO92" s="0" t="s">
        <v>622</v>
      </c>
      <c r="IP92" s="0" t="s">
        <v>622</v>
      </c>
      <c r="IQ92" s="0" t="s">
        <v>622</v>
      </c>
      <c r="IR92" s="0" t="s">
        <v>622</v>
      </c>
      <c r="IS92" s="0" t="s">
        <v>622</v>
      </c>
      <c r="IT92" s="0" t="s">
        <v>622</v>
      </c>
      <c r="IU92" s="0" t="s">
        <v>622</v>
      </c>
      <c r="IV92" s="0" t="s">
        <v>622</v>
      </c>
      <c r="IW92" s="0" t="s">
        <v>622</v>
      </c>
      <c r="IX92" s="0" t="s">
        <v>622</v>
      </c>
      <c r="IY92" s="0" t="s">
        <v>622</v>
      </c>
      <c r="IZ92" s="0" t="s">
        <v>622</v>
      </c>
      <c r="JA92" s="0" t="s">
        <v>622</v>
      </c>
      <c r="JB92" s="0" t="s">
        <v>622</v>
      </c>
    </row>
    <row r="93" customFormat="false" ht="12.75" hidden="false" customHeight="false" outlineLevel="0" collapsed="false">
      <c r="A93" s="0" t="s">
        <v>605</v>
      </c>
      <c r="B93" s="0" t="n">
        <v>1.20842349529266</v>
      </c>
      <c r="C93" s="0" t="n">
        <v>1.22720873355865</v>
      </c>
      <c r="D93" s="0" t="n">
        <v>1.88800323009491</v>
      </c>
      <c r="E93" s="0" t="n">
        <v>1.22252607345581</v>
      </c>
      <c r="F93" s="0" t="n">
        <v>1.16197550296783</v>
      </c>
      <c r="G93" s="0" t="n">
        <v>1.16971349716187</v>
      </c>
      <c r="H93" s="0" t="n">
        <v>1.14663314819336</v>
      </c>
      <c r="I93" s="0" t="n">
        <v>1.67313718795776</v>
      </c>
      <c r="J93" s="0" t="n">
        <v>1.29842507839203</v>
      </c>
      <c r="K93" s="0" t="n">
        <v>1.23539960384369</v>
      </c>
      <c r="L93" s="0" t="n">
        <v>1.44187140464783</v>
      </c>
      <c r="M93" s="0" t="n">
        <v>1.64202117919922</v>
      </c>
      <c r="N93" s="0" t="n">
        <v>1.49831986427307</v>
      </c>
      <c r="O93" s="0" t="n">
        <v>1.39539241790771</v>
      </c>
      <c r="P93" s="0" t="n">
        <v>1.14934456348419</v>
      </c>
      <c r="Q93" s="0" t="n">
        <v>1.50658297538757</v>
      </c>
      <c r="R93" s="0" t="n">
        <v>1.22877764701843</v>
      </c>
      <c r="S93" s="0" t="n">
        <v>1.25164520740509</v>
      </c>
      <c r="T93" s="0" t="n">
        <v>1.12914597988129</v>
      </c>
      <c r="U93" s="0" t="n">
        <v>1.33416903018951</v>
      </c>
      <c r="V93" s="0" t="n">
        <v>1.51454555988312</v>
      </c>
      <c r="W93" s="0" t="n">
        <v>1.413609623909</v>
      </c>
      <c r="X93" s="0" t="n">
        <v>1.25871658325195</v>
      </c>
      <c r="Y93" s="0" t="n">
        <v>1.36358523368835</v>
      </c>
      <c r="Z93" s="0" t="n">
        <v>1.43833827972412</v>
      </c>
      <c r="AA93" s="0" t="n">
        <v>1.17661118507385</v>
      </c>
      <c r="AB93" s="0" t="n">
        <v>1.36023676395416</v>
      </c>
      <c r="AC93" s="0" t="n">
        <v>1.25475811958313</v>
      </c>
      <c r="AD93" s="0" t="n">
        <v>1.39171934127808</v>
      </c>
      <c r="AE93" s="0" t="n">
        <v>18.2611789703369</v>
      </c>
      <c r="AF93" s="0" t="n">
        <v>13.6515874862671</v>
      </c>
      <c r="AG93" s="0" t="n">
        <v>19.7095851898193</v>
      </c>
      <c r="AH93" s="0" t="n">
        <v>18.4446277618408</v>
      </c>
      <c r="AI93" s="0" t="n">
        <v>13.7857971191406</v>
      </c>
      <c r="AJ93" s="0" t="n">
        <v>17.2069091796875</v>
      </c>
      <c r="AK93" s="0" t="n">
        <v>17.8340911865234</v>
      </c>
      <c r="AL93" s="0" t="n">
        <v>18.2900333404541</v>
      </c>
      <c r="AM93" s="0" t="n">
        <v>16.71755027771</v>
      </c>
      <c r="AN93" s="0" t="n">
        <v>18.6814575195313</v>
      </c>
      <c r="AO93" s="0" t="n">
        <v>16.368278503418</v>
      </c>
      <c r="AP93" s="0" t="n">
        <v>19.3451271057129</v>
      </c>
      <c r="AQ93" s="0" t="n">
        <v>17.9016075134277</v>
      </c>
      <c r="AR93" s="0" t="n">
        <v>17.3665828704834</v>
      </c>
      <c r="AS93" s="0" t="n">
        <v>18.5117149353027</v>
      </c>
      <c r="AT93" s="0" t="n">
        <v>18.6056213378906</v>
      </c>
      <c r="AU93" s="0" t="n">
        <v>16.5633068084717</v>
      </c>
      <c r="AV93" s="0" t="n">
        <v>15.5652275085449</v>
      </c>
      <c r="AW93" s="0" t="n">
        <v>16.1869869232178</v>
      </c>
      <c r="AX93" s="0" t="n">
        <v>20.540189743042</v>
      </c>
      <c r="AY93" s="0" t="n">
        <v>19.7821197509766</v>
      </c>
      <c r="AZ93" s="0" t="n">
        <v>17.502368927002</v>
      </c>
      <c r="BA93" s="0" t="n">
        <v>10.4232158660889</v>
      </c>
      <c r="BB93" s="0" t="n">
        <v>20.7970008850098</v>
      </c>
      <c r="BC93" s="0" t="n">
        <v>17.5618438720703</v>
      </c>
      <c r="BD93" s="0" t="n">
        <v>18.567777633667</v>
      </c>
      <c r="BE93" s="0" t="n">
        <v>17.2910232543945</v>
      </c>
      <c r="BF93" s="0" t="n">
        <v>17.6928730010986</v>
      </c>
      <c r="BG93" s="0" t="n">
        <v>18.3883113861084</v>
      </c>
      <c r="BH93" s="0" t="n">
        <v>0.688436448574066</v>
      </c>
      <c r="BI93" s="0" t="n">
        <v>0.839925765991211</v>
      </c>
      <c r="BJ93" s="0" t="n">
        <v>1.20157599449158</v>
      </c>
      <c r="BK93" s="0" t="n">
        <v>0.669738113880158</v>
      </c>
      <c r="BL93" s="0" t="n">
        <v>0.771207928657532</v>
      </c>
      <c r="BM93" s="0" t="n">
        <v>0.697418212890625</v>
      </c>
      <c r="BN93" s="0" t="n">
        <v>0.649178206920624</v>
      </c>
      <c r="BO93" s="0" t="n">
        <v>1.05086493492126</v>
      </c>
      <c r="BP93" s="0" t="n">
        <v>0.793539881706238</v>
      </c>
      <c r="BQ93" s="0" t="n">
        <v>0.706802845001221</v>
      </c>
      <c r="BR93" s="0" t="n">
        <v>0.943866312503815</v>
      </c>
      <c r="BS93" s="0" t="n">
        <v>0.981545209884644</v>
      </c>
      <c r="BT93" s="0" t="n">
        <v>0.928223609924316</v>
      </c>
      <c r="BU93" s="0" t="n">
        <v>0.869993925094605</v>
      </c>
      <c r="BV93" s="0" t="n">
        <v>0.638092637062073</v>
      </c>
      <c r="BW93" s="0" t="n">
        <v>0.937686085700989</v>
      </c>
      <c r="BX93" s="0" t="n">
        <v>0.715097665786743</v>
      </c>
      <c r="BY93" s="0" t="n">
        <v>0.785381257534027</v>
      </c>
      <c r="BZ93" s="0" t="n">
        <v>0.671372711658478</v>
      </c>
      <c r="CA93" s="0" t="n">
        <v>0.713184654712677</v>
      </c>
      <c r="CB93" s="0" t="n">
        <v>0.865094482898712</v>
      </c>
      <c r="CC93" s="0" t="n">
        <v>0.871259689331055</v>
      </c>
      <c r="CD93" s="0" t="n">
        <v>0.94925594329834</v>
      </c>
      <c r="CE93" s="0" t="n">
        <v>0.740869224071503</v>
      </c>
      <c r="CF93" s="0" t="n">
        <v>0.885426819324493</v>
      </c>
      <c r="CG93" s="0" t="n">
        <v>0.635429918766022</v>
      </c>
      <c r="CH93" s="0" t="n">
        <v>0.82985520362854</v>
      </c>
      <c r="CI93" s="0" t="n">
        <v>0.742397785186768</v>
      </c>
      <c r="CJ93" s="0" t="n">
        <v>0.816494464874268</v>
      </c>
      <c r="CK93" s="0" t="n">
        <v>0.478529125452042</v>
      </c>
      <c r="CL93" s="0" t="n">
        <v>0.671371340751648</v>
      </c>
      <c r="CM93" s="0" t="n">
        <v>0.862959861755371</v>
      </c>
      <c r="CN93" s="0" t="n">
        <v>0.48877364397049</v>
      </c>
      <c r="CO93" s="0" t="n">
        <v>0.63562536239624</v>
      </c>
      <c r="CP93" s="0" t="n">
        <v>0.526592135429382</v>
      </c>
      <c r="CQ93" s="0" t="n">
        <v>0.468790978193283</v>
      </c>
      <c r="CR93" s="0" t="n">
        <v>0.761600017547607</v>
      </c>
      <c r="CS93" s="0" t="n">
        <v>0.609399080276489</v>
      </c>
      <c r="CT93" s="0" t="n">
        <v>0.510997533798218</v>
      </c>
      <c r="CU93" s="0" t="n">
        <v>0.714898884296417</v>
      </c>
      <c r="CV93" s="0" t="n">
        <v>0.677264273166657</v>
      </c>
      <c r="CW93" s="0" t="n">
        <v>0.668966770172119</v>
      </c>
      <c r="CX93" s="0" t="n">
        <v>0.646723926067352</v>
      </c>
      <c r="CY93" s="0" t="n">
        <v>0.472003221511841</v>
      </c>
      <c r="CZ93" s="0" t="n">
        <v>0.656398952007294</v>
      </c>
      <c r="DA93" s="0" t="n">
        <v>0.550950527191162</v>
      </c>
      <c r="DB93" s="0" t="n">
        <v>0.605546534061432</v>
      </c>
      <c r="DC93" s="0" t="n">
        <v>0.516279935836792</v>
      </c>
      <c r="DD93" s="0" t="n">
        <v>0.483386427164078</v>
      </c>
      <c r="DE93" s="0" t="n">
        <v>0.587181985378265</v>
      </c>
      <c r="DF93" s="0" t="n">
        <v>0.653557181358337</v>
      </c>
      <c r="DG93" s="0" t="n">
        <v>0.847792029380798</v>
      </c>
      <c r="DH93" s="0" t="n">
        <v>0.471717059612274</v>
      </c>
      <c r="DI93" s="0" t="n">
        <v>0.638471245765686</v>
      </c>
      <c r="DJ93" s="0" t="n">
        <v>0.468827575445175</v>
      </c>
      <c r="DK93" s="0" t="n">
        <v>0.613183856010437</v>
      </c>
      <c r="DL93" s="0" t="n">
        <v>0.547659814357758</v>
      </c>
      <c r="DM93" s="0" t="n">
        <v>0.594337940216065</v>
      </c>
      <c r="DN93" s="0" t="n">
        <v>0.0590863414108753</v>
      </c>
      <c r="DO93" s="0" t="n">
        <v>0.0452056750655174</v>
      </c>
      <c r="DP93" s="0" t="n">
        <v>0.0755627304315567</v>
      </c>
      <c r="DQ93" s="0" t="n">
        <v>0.0590286888182163</v>
      </c>
      <c r="DR93" s="0" t="n">
        <v>0.0423493608832359</v>
      </c>
      <c r="DS93" s="0" t="n">
        <v>0.0513453260064125</v>
      </c>
      <c r="DT93" s="0" t="n">
        <v>0.0565006658434868</v>
      </c>
      <c r="DU93" s="0" t="n">
        <v>0.0631704851984978</v>
      </c>
      <c r="DV93" s="0" t="n">
        <v>0.0538116171956062</v>
      </c>
      <c r="DW93" s="0" t="n">
        <v>0.0602273009717464</v>
      </c>
      <c r="DX93" s="0" t="n">
        <v>0.0541168600320816</v>
      </c>
      <c r="DY93" s="0" t="n">
        <v>0.0648252218961716</v>
      </c>
      <c r="DZ93" s="0" t="n">
        <v>0.0588102973997593</v>
      </c>
      <c r="EA93" s="0" t="n">
        <v>0.0564562268555164</v>
      </c>
      <c r="EB93" s="0" t="n">
        <v>0.0584239028394222</v>
      </c>
      <c r="EC93" s="0" t="n">
        <v>0.0646739974617958</v>
      </c>
      <c r="ED93" s="0" t="n">
        <v>0.0527032911777496</v>
      </c>
      <c r="EE93" s="0" t="n">
        <v>0.0557349473237991</v>
      </c>
      <c r="EF93" s="0" t="n">
        <v>0.051613837480545</v>
      </c>
      <c r="EG93" s="0" t="n">
        <v>0.0649107322096825</v>
      </c>
      <c r="EH93" s="0" t="n">
        <v>0.063981868326664</v>
      </c>
      <c r="EI93" s="0" t="n">
        <v>0.0549657009541988</v>
      </c>
      <c r="EJ93" s="0" t="n">
        <v>0.0392967574298382</v>
      </c>
      <c r="EK93" s="0" t="n">
        <v>0.0667465180158615</v>
      </c>
      <c r="EL93" s="0" t="n">
        <v>0.0589940212666988</v>
      </c>
      <c r="EM93" s="0" t="n">
        <v>0.0560923852026463</v>
      </c>
      <c r="EN93" s="0" t="n">
        <v>0.0586323924362659</v>
      </c>
      <c r="EO93" s="0" t="n">
        <v>0.0572163574397564</v>
      </c>
      <c r="EP93" s="0" t="n">
        <v>0.0594567358493805</v>
      </c>
      <c r="EQ93" s="0" t="n">
        <v>1.08038711547852</v>
      </c>
      <c r="ER93" s="0" t="n">
        <v>1.12782502174377</v>
      </c>
      <c r="ES93" s="0" t="n">
        <v>1.40117609500885</v>
      </c>
      <c r="ET93" s="0" t="n">
        <v>1.06812977790833</v>
      </c>
      <c r="EU93" s="0" t="n">
        <v>1.12976253032684</v>
      </c>
      <c r="EV93" s="0" t="n">
        <v>1.0827476978302</v>
      </c>
      <c r="EW93" s="0" t="n">
        <v>1.05865633487701</v>
      </c>
      <c r="EX93" s="0" t="n">
        <v>1.32348310947418</v>
      </c>
      <c r="EY93" s="0" t="n">
        <v>1.16193580627441</v>
      </c>
      <c r="EZ93" s="0" t="n">
        <v>1.11959052085876</v>
      </c>
      <c r="FA93" s="0" t="n">
        <v>1.23149216175079</v>
      </c>
      <c r="FB93" s="0" t="n">
        <v>1.32062900066376</v>
      </c>
      <c r="FC93" s="0" t="n">
        <v>1.24509704113007</v>
      </c>
      <c r="FD93" s="0" t="n">
        <v>1.20955216884613</v>
      </c>
      <c r="FE93" s="0" t="n">
        <v>1.07610487937927</v>
      </c>
      <c r="FF93" s="0" t="n">
        <v>1.26633834838867</v>
      </c>
      <c r="FG93" s="0" t="n">
        <v>1.09562170505524</v>
      </c>
      <c r="FH93" s="0" t="n">
        <v>1.08749353885651</v>
      </c>
      <c r="FI93" s="0" t="n">
        <v>1.04140758514404</v>
      </c>
      <c r="FJ93" s="0" t="n">
        <v>1.14024245738983</v>
      </c>
      <c r="FK93" s="0" t="n">
        <v>1.22013092041016</v>
      </c>
      <c r="FL93" s="0" t="n">
        <v>1.19527328014374</v>
      </c>
      <c r="FM93" s="0" t="n">
        <v>1.2451263666153</v>
      </c>
      <c r="FN93" s="0" t="n">
        <v>1.1431702375412</v>
      </c>
      <c r="FO93" s="0" t="n">
        <v>1.21423423290253</v>
      </c>
      <c r="FP93" s="0" t="n">
        <v>1.07230412960053</v>
      </c>
      <c r="FQ93" s="0" t="n">
        <v>1.19176650047302</v>
      </c>
      <c r="FR93" s="0" t="n">
        <v>1.11117422580719</v>
      </c>
      <c r="FS93" s="0" t="n">
        <v>1.18228697776794</v>
      </c>
      <c r="FT93" s="0" t="n">
        <v>1.25360906124115</v>
      </c>
      <c r="FU93" s="0" t="n">
        <v>1.2403975725174</v>
      </c>
      <c r="FV93" s="0" t="n">
        <v>1.92311453819275</v>
      </c>
      <c r="FW93" s="0" t="n">
        <v>1.24161469936371</v>
      </c>
      <c r="FX93" s="0" t="n">
        <v>1.14333057403564</v>
      </c>
      <c r="FY93" s="0" t="n">
        <v>1.21054804325104</v>
      </c>
      <c r="FZ93" s="0" t="n">
        <v>1.17888808250427</v>
      </c>
      <c r="GA93" s="0" t="n">
        <v>1.66436421871185</v>
      </c>
      <c r="GB93" s="0" t="n">
        <v>1.287712931633</v>
      </c>
      <c r="GC93" s="0" t="n">
        <v>1.27366232872009</v>
      </c>
      <c r="GD93" s="0" t="n">
        <v>1.46227085590363</v>
      </c>
      <c r="GE93" s="0" t="n">
        <v>1.61097943782806</v>
      </c>
      <c r="GF93" s="0" t="n">
        <v>1.50561952590942</v>
      </c>
      <c r="GG93" s="0" t="n">
        <v>1.40995907783508</v>
      </c>
      <c r="GH93" s="0" t="n">
        <v>1.17912077903748</v>
      </c>
      <c r="GI93" s="0" t="n">
        <v>1.54196739196777</v>
      </c>
      <c r="GJ93" s="0" t="n">
        <v>1.19828605651855</v>
      </c>
      <c r="GK93" s="0" t="n">
        <v>1.27036428451538</v>
      </c>
      <c r="GL93" s="0" t="n">
        <v>1.14683437347412</v>
      </c>
      <c r="GM93" s="0" t="n">
        <v>1.37278068065643</v>
      </c>
      <c r="GN93" s="0" t="n">
        <v>1.5242612361908</v>
      </c>
      <c r="GO93" s="0" t="n">
        <v>1.42963111400604</v>
      </c>
      <c r="GP93" s="0" t="n">
        <v>1.22214043140411</v>
      </c>
      <c r="GQ93" s="0" t="n">
        <v>1.4392603635788</v>
      </c>
      <c r="GR93" s="0" t="n">
        <v>1.44154143333435</v>
      </c>
      <c r="GS93" s="0" t="n">
        <v>1.18079197406769</v>
      </c>
      <c r="GT93" s="0" t="n">
        <v>1.35373711585999</v>
      </c>
      <c r="GU93" s="0" t="n">
        <v>1.29046094417572</v>
      </c>
      <c r="GV93" s="0" t="n">
        <v>1.39535343647003</v>
      </c>
      <c r="GW93" s="0" t="n">
        <v>1.14837181568146</v>
      </c>
      <c r="GX93" s="0" t="n">
        <v>1.15299880504608</v>
      </c>
      <c r="GY93" s="0" t="n">
        <v>1.67704713344574</v>
      </c>
      <c r="GZ93" s="0" t="n">
        <v>1.20959138870239</v>
      </c>
      <c r="HA93" s="0" t="n">
        <v>1.09798896312714</v>
      </c>
      <c r="HB93" s="0" t="n">
        <v>1.16612100601196</v>
      </c>
      <c r="HC93" s="0" t="n">
        <v>1.11976528167725</v>
      </c>
      <c r="HD93" s="0" t="n">
        <v>1.45596539974213</v>
      </c>
      <c r="HE93" s="0" t="n">
        <v>1.21035921573639</v>
      </c>
      <c r="HF93" s="0" t="n">
        <v>1.20469295978546</v>
      </c>
      <c r="HG93" s="0" t="n">
        <v>1.3206650018692</v>
      </c>
      <c r="HH93" s="0" t="n">
        <v>1.36962807178497</v>
      </c>
      <c r="HI93" s="0" t="n">
        <v>1.32776057720184</v>
      </c>
      <c r="HJ93" s="0" t="n">
        <v>1.2818728685379</v>
      </c>
      <c r="HK93" s="0" t="n">
        <v>1.16157758235931</v>
      </c>
      <c r="HL93" s="0" t="n">
        <v>1.33152425289154</v>
      </c>
      <c r="HM93" s="0" t="n">
        <v>1.15191185474396</v>
      </c>
      <c r="HN93" s="0" t="n">
        <v>1.19657814502716</v>
      </c>
      <c r="HO93" s="0" t="n">
        <v>1.11362445354462</v>
      </c>
      <c r="HP93" s="0" t="n">
        <v>1.27762794494629</v>
      </c>
      <c r="HQ93" s="0" t="n">
        <v>1.33301758766174</v>
      </c>
      <c r="HR93" s="0" t="n">
        <v>1.3211841583252</v>
      </c>
      <c r="HS93" s="0" t="n">
        <v>1.12818574905396</v>
      </c>
      <c r="HT93" s="0" t="n">
        <v>1.26742124557495</v>
      </c>
      <c r="HU93" s="0" t="n">
        <v>1.27470946311951</v>
      </c>
      <c r="HV93" s="0" t="n">
        <v>1.16496777534485</v>
      </c>
      <c r="HW93" s="0" t="n">
        <v>1.22806668281555</v>
      </c>
      <c r="HX93" s="0" t="n">
        <v>1.21563482284546</v>
      </c>
      <c r="HY93" s="0" t="n">
        <v>1.2829327583313</v>
      </c>
      <c r="HZ93" s="0" t="n">
        <v>1.15890514850616</v>
      </c>
      <c r="IA93" s="0" t="n">
        <v>1.23811721801758</v>
      </c>
      <c r="IB93" s="0" t="n">
        <v>1.78087365627289</v>
      </c>
      <c r="IC93" s="0" t="n">
        <v>1.13325464725494</v>
      </c>
      <c r="ID93" s="0" t="n">
        <v>1.15056824684143</v>
      </c>
      <c r="IE93" s="0" t="n">
        <v>1.07111370563507</v>
      </c>
      <c r="IF93" s="0" t="n">
        <v>1.11190545558929</v>
      </c>
      <c r="IG93" s="0" t="n">
        <v>1.51540374755859</v>
      </c>
      <c r="IH93" s="0" t="n">
        <v>1.23992609977722</v>
      </c>
      <c r="II93" s="0" t="n">
        <v>1.19660842418671</v>
      </c>
      <c r="IJ93" s="0" t="n">
        <v>1.34980630874634</v>
      </c>
      <c r="IK93" s="0" t="n">
        <v>1.46711277961731</v>
      </c>
      <c r="IL93" s="0" t="n">
        <v>1.3560471534729</v>
      </c>
      <c r="IM93" s="0" t="n">
        <v>1.30356383323669</v>
      </c>
      <c r="IN93" s="0" t="n">
        <v>1.12592327594757</v>
      </c>
      <c r="IO93" s="0" t="n">
        <v>1.45930314064026</v>
      </c>
      <c r="IP93" s="0" t="n">
        <v>1.15574383735657</v>
      </c>
      <c r="IQ93" s="0" t="n">
        <v>1.29094898700714</v>
      </c>
      <c r="IR93" s="0" t="n">
        <v>1.10085761547089</v>
      </c>
      <c r="IS93" s="0" t="n">
        <v>1.19459164142609</v>
      </c>
      <c r="IT93" s="0" t="n">
        <v>1.30828034877777</v>
      </c>
      <c r="IU93" s="0" t="n">
        <v>1.24443542957306</v>
      </c>
      <c r="IV93" s="0" t="n">
        <v>1.55624759197235</v>
      </c>
      <c r="IW93" s="0" t="n">
        <v>1.21632349491119</v>
      </c>
      <c r="IX93" s="0" t="n">
        <v>1.35223007202148</v>
      </c>
      <c r="IY93" s="0" t="n">
        <v>1.07392084598541</v>
      </c>
      <c r="IZ93" s="0" t="n">
        <v>1.33973324298859</v>
      </c>
      <c r="JA93" s="0" t="n">
        <v>1.19128119945526</v>
      </c>
      <c r="JB93" s="0" t="n">
        <v>1.26733779907227</v>
      </c>
    </row>
    <row r="94" customFormat="false" ht="12.75" hidden="false" customHeight="false" outlineLevel="0" collapsed="false">
      <c r="A94" s="0" t="s">
        <v>606</v>
      </c>
      <c r="B94" s="0" t="n">
        <v>1.04216718673706</v>
      </c>
      <c r="C94" s="0" t="n">
        <v>1.16141676902771</v>
      </c>
      <c r="D94" s="0" t="n">
        <v>1.70074844360352</v>
      </c>
      <c r="E94" s="0" t="n">
        <v>1.06912875175476</v>
      </c>
      <c r="F94" s="0" t="n">
        <v>1.16369569301605</v>
      </c>
      <c r="G94" s="0" t="n">
        <v>1.08965003490448</v>
      </c>
      <c r="H94" s="0" t="n">
        <v>1.0934990644455</v>
      </c>
      <c r="I94" s="0" t="n">
        <v>1.57574415206909</v>
      </c>
      <c r="J94" s="0" t="n">
        <v>1.29482865333557</v>
      </c>
      <c r="K94" s="0" t="n">
        <v>1.20589530467987</v>
      </c>
      <c r="L94" s="0" t="n">
        <v>1.33200693130493</v>
      </c>
      <c r="M94" s="0" t="n">
        <v>1.49919521808624</v>
      </c>
      <c r="N94" s="0" t="n">
        <v>1.38759648799896</v>
      </c>
      <c r="O94" s="0" t="n">
        <v>1.30940926074982</v>
      </c>
      <c r="P94" s="0" t="n">
        <v>1.09060287475586</v>
      </c>
      <c r="Q94" s="0" t="n">
        <v>1.38932919502258</v>
      </c>
      <c r="R94" s="0" t="n">
        <v>1.11564874649048</v>
      </c>
      <c r="S94" s="0" t="n">
        <v>1.16245114803314</v>
      </c>
      <c r="T94" s="0" t="n">
        <v>1.09939122200012</v>
      </c>
      <c r="U94" s="0" t="n">
        <v>1.2527779340744</v>
      </c>
      <c r="V94" s="0" t="n">
        <v>1.27930235862732</v>
      </c>
      <c r="W94" s="0" t="n">
        <v>1.2723491191864</v>
      </c>
      <c r="X94" s="0" t="n">
        <v>1.18015539646149</v>
      </c>
      <c r="Y94" s="0" t="n">
        <v>1.33323562145233</v>
      </c>
      <c r="Z94" s="0" t="n">
        <v>1.34653842449188</v>
      </c>
      <c r="AA94" s="0" t="n">
        <v>1.06971025466919</v>
      </c>
      <c r="AB94" s="0" t="n">
        <v>1.29082238674164</v>
      </c>
      <c r="AC94" s="0" t="n">
        <v>1.15500962734222</v>
      </c>
      <c r="AD94" s="0" t="n">
        <v>1.21065676212311</v>
      </c>
      <c r="AE94" s="0" t="n">
        <v>9.74058437347412</v>
      </c>
      <c r="AF94" s="0" t="n">
        <v>5.95148515701294</v>
      </c>
      <c r="AG94" s="0" t="n">
        <v>9.38414192199707</v>
      </c>
      <c r="AH94" s="0" t="n">
        <v>6.43983459472656</v>
      </c>
      <c r="AI94" s="0" t="n">
        <v>9.1365385055542</v>
      </c>
      <c r="AJ94" s="0" t="n">
        <v>7.69147205352783</v>
      </c>
      <c r="AK94" s="0" t="n">
        <v>7.53166007995606</v>
      </c>
      <c r="AL94" s="0" t="n">
        <v>8.83455848693848</v>
      </c>
      <c r="AM94" s="0" t="n">
        <v>7.7694787979126</v>
      </c>
      <c r="AN94" s="0" t="n">
        <v>10.0977458953857</v>
      </c>
      <c r="AO94" s="0" t="n">
        <v>7.99537181854248</v>
      </c>
      <c r="AP94" s="0" t="n">
        <v>9.79813957214356</v>
      </c>
      <c r="AQ94" s="0" t="n">
        <v>8.64292049407959</v>
      </c>
      <c r="AR94" s="0" t="n">
        <v>8.33171939849854</v>
      </c>
      <c r="AS94" s="0" t="n">
        <v>6.8342399597168</v>
      </c>
      <c r="AT94" s="0" t="n">
        <v>9.13913726806641</v>
      </c>
      <c r="AU94" s="0" t="n">
        <v>5.57687139511108</v>
      </c>
      <c r="AV94" s="0" t="n">
        <v>4.7267484664917</v>
      </c>
      <c r="AW94" s="0" t="n">
        <v>6.42288398742676</v>
      </c>
      <c r="AX94" s="0" t="n">
        <v>9.80545425415039</v>
      </c>
      <c r="AY94" s="0" t="n">
        <v>8.18522644042969</v>
      </c>
      <c r="AZ94" s="0" t="n">
        <v>7.70933723449707</v>
      </c>
      <c r="BA94" s="0" t="n">
        <v>5.66644096374512</v>
      </c>
      <c r="BB94" s="0" t="n">
        <v>9.12364482879639</v>
      </c>
      <c r="BC94" s="0" t="n">
        <v>8.32823181152344</v>
      </c>
      <c r="BD94" s="0" t="n">
        <v>9.74733638763428</v>
      </c>
      <c r="BE94" s="0" t="n">
        <v>9.89581775665283</v>
      </c>
      <c r="BF94" s="0" t="n">
        <v>7.14160442352295</v>
      </c>
      <c r="BG94" s="0" t="n">
        <v>7.02082681655884</v>
      </c>
      <c r="BH94" s="0" t="n">
        <v>0.120995484292507</v>
      </c>
      <c r="BI94" s="0" t="n">
        <v>0.658072471618652</v>
      </c>
      <c r="BJ94" s="0" t="n">
        <v>1.00509285926819</v>
      </c>
      <c r="BK94" s="0" t="n">
        <v>0.455417841672897</v>
      </c>
      <c r="BL94" s="0" t="n">
        <v>0.378059029579163</v>
      </c>
      <c r="BM94" s="0" t="n">
        <v>0.41662660241127</v>
      </c>
      <c r="BN94" s="0" t="n">
        <v>0.405735671520233</v>
      </c>
      <c r="BO94" s="0" t="n">
        <v>0.852038383483887</v>
      </c>
      <c r="BP94" s="0" t="n">
        <v>0.65654981136322</v>
      </c>
      <c r="BQ94" s="0" t="n">
        <v>0.352592468261719</v>
      </c>
      <c r="BR94" s="0" t="n">
        <v>0.705300569534302</v>
      </c>
      <c r="BS94" s="0" t="n">
        <v>0.690021395683289</v>
      </c>
      <c r="BT94" s="0" t="n">
        <v>0.698896825313568</v>
      </c>
      <c r="BU94" s="0" t="n">
        <v>0.641361057758331</v>
      </c>
      <c r="BV94" s="0" t="n">
        <v>0.472812473773956</v>
      </c>
      <c r="BW94" s="0" t="n">
        <v>0.695350289344788</v>
      </c>
      <c r="BX94" s="0" t="n">
        <v>0.598305284976959</v>
      </c>
      <c r="BY94" s="0" t="n">
        <v>0.7345911860466</v>
      </c>
      <c r="BZ94" s="0" t="n">
        <v>0.501246452331543</v>
      </c>
      <c r="CA94" s="0" t="n">
        <v>0.450599551200867</v>
      </c>
      <c r="CB94" s="0" t="n">
        <v>0.617587208747864</v>
      </c>
      <c r="CC94" s="0" t="n">
        <v>0.647006034851074</v>
      </c>
      <c r="CD94" s="0" t="n">
        <v>0.71782374382019</v>
      </c>
      <c r="CE94" s="0" t="n">
        <v>0.56561815738678</v>
      </c>
      <c r="CF94" s="0" t="n">
        <v>0.6185702085495</v>
      </c>
      <c r="CG94" s="0" t="n">
        <v>0.155105918645859</v>
      </c>
      <c r="CH94" s="0" t="n">
        <v>0.463654190301895</v>
      </c>
      <c r="CI94" s="0" t="n">
        <v>0.517372786998749</v>
      </c>
      <c r="CJ94" s="0" t="n">
        <v>0.638514995574951</v>
      </c>
      <c r="CK94" s="0" t="n">
        <v>0.0861296877264977</v>
      </c>
      <c r="CL94" s="0" t="n">
        <v>0.600186765193939</v>
      </c>
      <c r="CM94" s="0" t="n">
        <v>0.812867522239685</v>
      </c>
      <c r="CN94" s="0" t="n">
        <v>0.414726406335831</v>
      </c>
      <c r="CO94" s="0" t="n">
        <v>0.327967911958694</v>
      </c>
      <c r="CP94" s="0" t="n">
        <v>0.376744300127029</v>
      </c>
      <c r="CQ94" s="0" t="n">
        <v>0.358265608549118</v>
      </c>
      <c r="CR94" s="0" t="n">
        <v>0.698959350585938</v>
      </c>
      <c r="CS94" s="0" t="n">
        <v>0.573355674743652</v>
      </c>
      <c r="CT94" s="0" t="n">
        <v>0.269120633602142</v>
      </c>
      <c r="CU94" s="0" t="n">
        <v>0.608710110187531</v>
      </c>
      <c r="CV94" s="0" t="n">
        <v>0.550276696681976</v>
      </c>
      <c r="CW94" s="0" t="n">
        <v>0.58417946100235</v>
      </c>
      <c r="CX94" s="0" t="n">
        <v>0.544399857521057</v>
      </c>
      <c r="CY94" s="0" t="n">
        <v>0.433946430683136</v>
      </c>
      <c r="CZ94" s="0" t="n">
        <v>0.569249093532562</v>
      </c>
      <c r="DA94" s="0" t="n">
        <v>0.546172916889191</v>
      </c>
      <c r="DB94" s="0" t="n">
        <v>0.664079546928406</v>
      </c>
      <c r="DC94" s="0" t="n">
        <v>0.45598715543747</v>
      </c>
      <c r="DD94" s="0" t="n">
        <v>0.366076439619064</v>
      </c>
      <c r="DE94" s="0" t="n">
        <v>0.529330193996429</v>
      </c>
      <c r="DF94" s="0" t="n">
        <v>0.571896314620972</v>
      </c>
      <c r="DG94" s="0" t="n">
        <v>0.653696179389954</v>
      </c>
      <c r="DH94" s="0" t="n">
        <v>0.445486515760422</v>
      </c>
      <c r="DI94" s="0" t="n">
        <v>0.513330340385437</v>
      </c>
      <c r="DJ94" s="0" t="n">
        <v>0.118843197822571</v>
      </c>
      <c r="DK94" s="0" t="n">
        <v>0.356388658285141</v>
      </c>
      <c r="DL94" s="0" t="n">
        <v>0.445640742778778</v>
      </c>
      <c r="DM94" s="0" t="n">
        <v>0.570823550224304</v>
      </c>
      <c r="DN94" s="0" t="n">
        <v>0.0121110752224922</v>
      </c>
      <c r="DO94" s="0" t="n">
        <v>0.0140964407473803</v>
      </c>
      <c r="DP94" s="0" t="n">
        <v>0.0453649424016476</v>
      </c>
      <c r="DQ94" s="0" t="n">
        <v>0.0107610560953617</v>
      </c>
      <c r="DR94" s="0" t="n">
        <v>0.016394317150116</v>
      </c>
      <c r="DS94" s="0" t="n">
        <v>0.0106933005154133</v>
      </c>
      <c r="DT94" s="0" t="n">
        <v>0.0123882610350847</v>
      </c>
      <c r="DU94" s="0" t="n">
        <v>0.0290460027754307</v>
      </c>
      <c r="DV94" s="0" t="n">
        <v>0.0221567861735821</v>
      </c>
      <c r="DW94" s="0" t="n">
        <v>0.0276033971458673</v>
      </c>
      <c r="DX94" s="0" t="n">
        <v>0.021782411262393</v>
      </c>
      <c r="DY94" s="0" t="n">
        <v>0.0265890397131443</v>
      </c>
      <c r="DZ94" s="0" t="n">
        <v>0.0243650116026402</v>
      </c>
      <c r="EA94" s="0" t="n">
        <v>0.0213617533445358</v>
      </c>
      <c r="EB94" s="0" t="n">
        <v>0.0119762979447842</v>
      </c>
      <c r="EC94" s="0" t="n">
        <v>0.0274460911750793</v>
      </c>
      <c r="ED94" s="0" t="n">
        <v>0.0123262070119381</v>
      </c>
      <c r="EE94" s="0" t="n">
        <v>0.0399983488023281</v>
      </c>
      <c r="EF94" s="0" t="n">
        <v>0.0106465807184577</v>
      </c>
      <c r="EG94" s="0" t="n">
        <v>0.0222679898142815</v>
      </c>
      <c r="EH94" s="0" t="n">
        <v>0.0171181187033653</v>
      </c>
      <c r="EI94" s="0" t="n">
        <v>0.0168915633112192</v>
      </c>
      <c r="EJ94" s="0" t="n">
        <v>0.0188350565731525</v>
      </c>
      <c r="EK94" s="0" t="n">
        <v>0.0173395313322544</v>
      </c>
      <c r="EL94" s="0" t="n">
        <v>0.0245661400258541</v>
      </c>
      <c r="EM94" s="0" t="n">
        <v>0.0125673580914736</v>
      </c>
      <c r="EN94" s="0" t="n">
        <v>0.0288707800209522</v>
      </c>
      <c r="EO94" s="0" t="n">
        <v>0.0143222650513053</v>
      </c>
      <c r="EP94" s="0" t="n">
        <v>0.0178322866559029</v>
      </c>
      <c r="EQ94" s="0" t="n">
        <v>1.03148913383484</v>
      </c>
      <c r="ER94" s="0" t="n">
        <v>1.28004252910614</v>
      </c>
      <c r="ES94" s="0" t="n">
        <v>2.02973961830139</v>
      </c>
      <c r="ET94" s="0" t="n">
        <v>1.04952895641327</v>
      </c>
      <c r="EU94" s="0" t="n">
        <v>1.23363304138184</v>
      </c>
      <c r="EV94" s="0" t="n">
        <v>1.15088164806366</v>
      </c>
      <c r="EW94" s="0" t="n">
        <v>1.10606372356415</v>
      </c>
      <c r="EX94" s="0" t="n">
        <v>1.77949607372284</v>
      </c>
      <c r="EY94" s="0" t="n">
        <v>1.42157411575317</v>
      </c>
      <c r="EZ94" s="0" t="n">
        <v>1.26514410972595</v>
      </c>
      <c r="FA94" s="0" t="n">
        <v>1.50543129444122</v>
      </c>
      <c r="FB94" s="0" t="n">
        <v>1.62058556079865</v>
      </c>
      <c r="FC94" s="0" t="n">
        <v>1.53610610961914</v>
      </c>
      <c r="FD94" s="0" t="n">
        <v>1.48211634159088</v>
      </c>
      <c r="FE94" s="0" t="n">
        <v>1.11949002742767</v>
      </c>
      <c r="FF94" s="0" t="n">
        <v>1.59718704223633</v>
      </c>
      <c r="FG94" s="0" t="n">
        <v>1.13331604003906</v>
      </c>
      <c r="FH94" s="0" t="n">
        <v>1.18261075019836</v>
      </c>
      <c r="FI94" s="0" t="n">
        <v>1.09856247901917</v>
      </c>
      <c r="FJ94" s="0" t="n">
        <v>1.36822021007538</v>
      </c>
      <c r="FK94" s="0" t="n">
        <v>1.47357130050659</v>
      </c>
      <c r="FL94" s="0" t="n">
        <v>1.44432365894318</v>
      </c>
      <c r="FM94" s="0" t="n">
        <v>1.36564433574677</v>
      </c>
      <c r="FN94" s="0" t="n">
        <v>1.37975859642029</v>
      </c>
      <c r="FO94" s="0" t="n">
        <v>1.41535043716431</v>
      </c>
      <c r="FP94" s="0" t="n">
        <v>1.0574723482132</v>
      </c>
      <c r="FQ94" s="0" t="n">
        <v>1.35100567340851</v>
      </c>
      <c r="FR94" s="0" t="n">
        <v>1.17142307758331</v>
      </c>
      <c r="FS94" s="0" t="n">
        <v>1.41224825382233</v>
      </c>
      <c r="FT94" s="0" t="n">
        <v>1.28081452846527</v>
      </c>
      <c r="FU94" s="0" t="n">
        <v>1.18752539157867</v>
      </c>
      <c r="FV94" s="0" t="n">
        <v>1.80558061599731</v>
      </c>
      <c r="FW94" s="0" t="n">
        <v>1.10642516613007</v>
      </c>
      <c r="FX94" s="0" t="n">
        <v>1.30454099178314</v>
      </c>
      <c r="FY94" s="0" t="n">
        <v>1.16006338596344</v>
      </c>
      <c r="FZ94" s="0" t="n">
        <v>1.16917061805725</v>
      </c>
      <c r="GA94" s="0" t="n">
        <v>1.62624669075012</v>
      </c>
      <c r="GB94" s="0" t="n">
        <v>1.37956750392914</v>
      </c>
      <c r="GC94" s="0" t="n">
        <v>1.50272083282471</v>
      </c>
      <c r="GD94" s="0" t="n">
        <v>1.43729317188263</v>
      </c>
      <c r="GE94" s="0" t="n">
        <v>1.64200639724731</v>
      </c>
      <c r="GF94" s="0" t="n">
        <v>1.51781988143921</v>
      </c>
      <c r="GG94" s="0" t="n">
        <v>1.39141535758972</v>
      </c>
      <c r="GH94" s="0" t="n">
        <v>1.14040946960449</v>
      </c>
      <c r="GI94" s="0" t="n">
        <v>1.54076337814331</v>
      </c>
      <c r="GJ94" s="0" t="n">
        <v>1.13287687301636</v>
      </c>
      <c r="GK94" s="0" t="n">
        <v>1.19110560417175</v>
      </c>
      <c r="GL94" s="0" t="n">
        <v>1.14087212085724</v>
      </c>
      <c r="GM94" s="0" t="n">
        <v>1.44062435626984</v>
      </c>
      <c r="GN94" s="0" t="n">
        <v>1.32147026062012</v>
      </c>
      <c r="GO94" s="0" t="n">
        <v>1.32540321350098</v>
      </c>
      <c r="GP94" s="0" t="n">
        <v>1.19216823577881</v>
      </c>
      <c r="GQ94" s="0" t="n">
        <v>1.54577207565308</v>
      </c>
      <c r="GR94" s="0" t="n">
        <v>1.41955637931824</v>
      </c>
      <c r="GS94" s="0" t="n">
        <v>1.3359078168869</v>
      </c>
      <c r="GT94" s="0" t="n">
        <v>1.55792343616486</v>
      </c>
      <c r="GU94" s="0" t="n">
        <v>1.24550807476044</v>
      </c>
      <c r="GV94" s="0" t="n">
        <v>1.22021007537842</v>
      </c>
      <c r="GW94" s="0" t="n">
        <v>1.17181921005249</v>
      </c>
      <c r="GX94" s="0" t="n">
        <v>1.10362672805786</v>
      </c>
      <c r="GY94" s="0" t="n">
        <v>1.4876948595047</v>
      </c>
      <c r="GZ94" s="0" t="n">
        <v>1.04205656051636</v>
      </c>
      <c r="HA94" s="0" t="n">
        <v>1.19977283477783</v>
      </c>
      <c r="HB94" s="0" t="n">
        <v>1.09422397613525</v>
      </c>
      <c r="HC94" s="0" t="n">
        <v>1.07940697669983</v>
      </c>
      <c r="HD94" s="0" t="n">
        <v>1.36274242401123</v>
      </c>
      <c r="HE94" s="0" t="n">
        <v>1.23627972602844</v>
      </c>
      <c r="HF94" s="0" t="n">
        <v>1.2406747341156</v>
      </c>
      <c r="HG94" s="0" t="n">
        <v>1.27099943161011</v>
      </c>
      <c r="HH94" s="0" t="n">
        <v>1.35267388820648</v>
      </c>
      <c r="HI94" s="0" t="n">
        <v>1.30406391620636</v>
      </c>
      <c r="HJ94" s="0" t="n">
        <v>1.21393156051636</v>
      </c>
      <c r="HK94" s="0" t="n">
        <v>1.08204078674316</v>
      </c>
      <c r="HL94" s="0" t="n">
        <v>1.29788386821747</v>
      </c>
      <c r="HM94" s="0" t="n">
        <v>1.05601191520691</v>
      </c>
      <c r="HN94" s="0" t="n">
        <v>1.09249436855316</v>
      </c>
      <c r="HO94" s="0" t="n">
        <v>1.06945729255676</v>
      </c>
      <c r="HP94" s="0" t="n">
        <v>1.23312532901764</v>
      </c>
      <c r="HQ94" s="0" t="n">
        <v>1.16332352161407</v>
      </c>
      <c r="HR94" s="0" t="n">
        <v>1.20068943500519</v>
      </c>
      <c r="HS94" s="0" t="n">
        <v>1.10253381729126</v>
      </c>
      <c r="HT94" s="0" t="n">
        <v>1.26835644245148</v>
      </c>
      <c r="HU94" s="0" t="n">
        <v>1.21445345878601</v>
      </c>
      <c r="HV94" s="0" t="n">
        <v>1.24261653423309</v>
      </c>
      <c r="HW94" s="0" t="n">
        <v>1.26672196388245</v>
      </c>
      <c r="HX94" s="0" t="n">
        <v>1.10895943641663</v>
      </c>
      <c r="HY94" s="0" t="n">
        <v>1.11435675621033</v>
      </c>
      <c r="HZ94" s="0" t="n">
        <v>1.19217431545258</v>
      </c>
      <c r="IA94" s="0" t="n">
        <v>2.81829214096069</v>
      </c>
      <c r="IB94" s="0" t="n">
        <v>9.12102317810059</v>
      </c>
      <c r="IC94" s="0" t="n">
        <v>1.63024199008942</v>
      </c>
      <c r="ID94" s="0" t="n">
        <v>2.05766701698303</v>
      </c>
      <c r="IE94" s="0" t="n">
        <v>1.48734045028687</v>
      </c>
      <c r="IF94" s="0" t="n">
        <v>1.69113087654114</v>
      </c>
      <c r="IG94" s="0" t="n">
        <v>5.43846082687378</v>
      </c>
      <c r="IH94" s="0" t="n">
        <v>3.76844191551209</v>
      </c>
      <c r="II94" s="0" t="n">
        <v>3.2148118019104</v>
      </c>
      <c r="IJ94" s="0" t="n">
        <v>3.81246328353882</v>
      </c>
      <c r="IK94" s="0" t="n">
        <v>4.08797693252564</v>
      </c>
      <c r="IL94" s="0" t="n">
        <v>4.02536010742188</v>
      </c>
      <c r="IM94" s="0" t="n">
        <v>3.53233599662781</v>
      </c>
      <c r="IN94" s="0" t="n">
        <v>1.82360208034515</v>
      </c>
      <c r="IO94" s="0" t="n">
        <v>4.4587025642395</v>
      </c>
      <c r="IP94" s="0" t="n">
        <v>2.32845211029053</v>
      </c>
      <c r="IQ94" s="0" t="n">
        <v>9.30248165130615</v>
      </c>
      <c r="IR94" s="0" t="n">
        <v>1.69270873069763</v>
      </c>
      <c r="IS94" s="0" t="n">
        <v>2.88832950592041</v>
      </c>
      <c r="IT94" s="0" t="n">
        <v>2.86466526985168</v>
      </c>
      <c r="IU94" s="0" t="n">
        <v>2.94167566299438</v>
      </c>
      <c r="IV94" s="0" t="n">
        <v>4.21960306167603</v>
      </c>
      <c r="IW94" s="0" t="n">
        <v>2.4375274181366</v>
      </c>
      <c r="IX94" s="0" t="n">
        <v>3.88083863258362</v>
      </c>
      <c r="IY94" s="0" t="n">
        <v>1.26737308502197</v>
      </c>
      <c r="IZ94" s="0" t="n">
        <v>3.66388201713562</v>
      </c>
      <c r="JA94" s="0" t="n">
        <v>2.18377137184143</v>
      </c>
      <c r="JB94" s="0" t="n">
        <v>3.33431959152222</v>
      </c>
    </row>
    <row r="95" customFormat="false" ht="12.75" hidden="false" customHeight="false" outlineLevel="0" collapsed="false">
      <c r="A95" s="0" t="s">
        <v>607</v>
      </c>
      <c r="B95" s="0" t="n">
        <v>1.0473028421402</v>
      </c>
      <c r="C95" s="0" t="n">
        <v>1.17721438407898</v>
      </c>
      <c r="D95" s="0" t="n">
        <v>1.75027585029602</v>
      </c>
      <c r="E95" s="0" t="n">
        <v>1.05206990242004</v>
      </c>
      <c r="F95" s="0" t="n">
        <v>1.18531501293182</v>
      </c>
      <c r="G95" s="0" t="n">
        <v>1.09437417984009</v>
      </c>
      <c r="H95" s="0" t="n">
        <v>1.09522247314453</v>
      </c>
      <c r="I95" s="0" t="n">
        <v>1.6809458732605</v>
      </c>
      <c r="J95" s="0" t="n">
        <v>1.26499342918396</v>
      </c>
      <c r="K95" s="0" t="n">
        <v>1.16566944122314</v>
      </c>
      <c r="L95" s="0" t="n">
        <v>1.36708796024323</v>
      </c>
      <c r="M95" s="0" t="n">
        <v>1.61580717563629</v>
      </c>
      <c r="N95" s="0" t="n">
        <v>1.39522469043732</v>
      </c>
      <c r="O95" s="0" t="n">
        <v>1.3082070350647</v>
      </c>
      <c r="P95" s="0" t="n">
        <v>1.0884622335434</v>
      </c>
      <c r="Q95" s="0" t="n">
        <v>1.43932378292084</v>
      </c>
      <c r="R95" s="0" t="n">
        <v>1.12564766407013</v>
      </c>
      <c r="S95" s="0" t="n">
        <v>1.2156093120575</v>
      </c>
      <c r="T95" s="0" t="n">
        <v>1.07671272754669</v>
      </c>
      <c r="U95" s="0" t="n">
        <v>1.26385939121246</v>
      </c>
      <c r="V95" s="0" t="n">
        <v>1.31893825531006</v>
      </c>
      <c r="W95" s="0" t="n">
        <v>1.26728856563568</v>
      </c>
      <c r="X95" s="0" t="n">
        <v>1.17289161682129</v>
      </c>
      <c r="Y95" s="0" t="n">
        <v>1.35713291168213</v>
      </c>
      <c r="Z95" s="0" t="n">
        <v>1.4397736787796</v>
      </c>
      <c r="AA95" s="0" t="n">
        <v>1.04396712779999</v>
      </c>
      <c r="AB95" s="0" t="n">
        <v>1.26513051986694</v>
      </c>
      <c r="AC95" s="0" t="n">
        <v>1.13934946060181</v>
      </c>
      <c r="AD95" s="0" t="n">
        <v>1.23631799221039</v>
      </c>
      <c r="AE95" s="0" t="n">
        <v>8.9706449508667</v>
      </c>
      <c r="AF95" s="0" t="n">
        <v>5.94015455245972</v>
      </c>
      <c r="AG95" s="0" t="n">
        <v>9.42956638336182</v>
      </c>
      <c r="AH95" s="0" t="n">
        <v>6.21315479278564</v>
      </c>
      <c r="AI95" s="0" t="n">
        <v>8.99040794372559</v>
      </c>
      <c r="AJ95" s="0" t="n">
        <v>7.22904682159424</v>
      </c>
      <c r="AK95" s="0" t="n">
        <v>7.02865171432495</v>
      </c>
      <c r="AL95" s="0" t="n">
        <v>8.97418022155762</v>
      </c>
      <c r="AM95" s="0" t="n">
        <v>7.11102533340454</v>
      </c>
      <c r="AN95" s="0" t="n">
        <v>9.22330570220947</v>
      </c>
      <c r="AO95" s="0" t="n">
        <v>8.17788887023926</v>
      </c>
      <c r="AP95" s="0" t="n">
        <v>9.98247051239014</v>
      </c>
      <c r="AQ95" s="0" t="n">
        <v>8.44736957550049</v>
      </c>
      <c r="AR95" s="0" t="n">
        <v>8.1462287902832</v>
      </c>
      <c r="AS95" s="0" t="n">
        <v>6.92705154418945</v>
      </c>
      <c r="AT95" s="0" t="n">
        <v>9.33127021789551</v>
      </c>
      <c r="AU95" s="0" t="n">
        <v>5.14363622665405</v>
      </c>
      <c r="AV95" s="0" t="n">
        <v>4.93134593963623</v>
      </c>
      <c r="AW95" s="0" t="n">
        <v>6.02945232391357</v>
      </c>
      <c r="AX95" s="0" t="n">
        <v>9.43222999572754</v>
      </c>
      <c r="AY95" s="0" t="n">
        <v>8.98674201965332</v>
      </c>
      <c r="AZ95" s="0" t="n">
        <v>7.51131725311279</v>
      </c>
      <c r="BA95" s="0" t="n">
        <v>5.29728317260742</v>
      </c>
      <c r="BB95" s="0" t="n">
        <v>8.94356918334961</v>
      </c>
      <c r="BC95" s="0" t="n">
        <v>8.32156562805176</v>
      </c>
      <c r="BD95" s="0" t="n">
        <v>8.92511463165283</v>
      </c>
      <c r="BE95" s="0" t="n">
        <v>9.09488296508789</v>
      </c>
      <c r="BF95" s="0" t="n">
        <v>6.18314361572266</v>
      </c>
      <c r="BG95" s="0" t="n">
        <v>7.52233982086182</v>
      </c>
      <c r="BH95" s="0" t="n">
        <v>0.11033172160387</v>
      </c>
      <c r="BI95" s="0" t="n">
        <v>0.633880913257599</v>
      </c>
      <c r="BJ95" s="0" t="n">
        <v>1.0118362903595</v>
      </c>
      <c r="BK95" s="0" t="n">
        <v>0.395756423473358</v>
      </c>
      <c r="BL95" s="0" t="n">
        <v>0.348882704973221</v>
      </c>
      <c r="BM95" s="0" t="n">
        <v>0.421790033578873</v>
      </c>
      <c r="BN95" s="0" t="n">
        <v>0.391829013824463</v>
      </c>
      <c r="BO95" s="0" t="n">
        <v>0.846486687660217</v>
      </c>
      <c r="BP95" s="0" t="n">
        <v>0.641933798789978</v>
      </c>
      <c r="BQ95" s="0" t="n">
        <v>0.316547751426697</v>
      </c>
      <c r="BR95" s="0" t="n">
        <v>0.692065894603729</v>
      </c>
      <c r="BS95" s="0" t="n">
        <v>0.722533643245697</v>
      </c>
      <c r="BT95" s="0" t="n">
        <v>0.681034207344055</v>
      </c>
      <c r="BU95" s="0" t="n">
        <v>0.617030620574951</v>
      </c>
      <c r="BV95" s="0" t="n">
        <v>0.404914081096649</v>
      </c>
      <c r="BW95" s="0" t="n">
        <v>0.7098548412323</v>
      </c>
      <c r="BX95" s="0" t="n">
        <v>0.597573459148407</v>
      </c>
      <c r="BY95" s="0" t="n">
        <v>0.733013570308685</v>
      </c>
      <c r="BZ95" s="0" t="n">
        <v>0.450790375471115</v>
      </c>
      <c r="CA95" s="0" t="n">
        <v>0.447375655174255</v>
      </c>
      <c r="CB95" s="0" t="n">
        <v>0.577335476875305</v>
      </c>
      <c r="CC95" s="0" t="n">
        <v>0.610728323459625</v>
      </c>
      <c r="CD95" s="0" t="n">
        <v>0.714591085910797</v>
      </c>
      <c r="CE95" s="0" t="n">
        <v>0.576163947582245</v>
      </c>
      <c r="CF95" s="0" t="n">
        <v>0.62211799621582</v>
      </c>
      <c r="CG95" s="0" t="n">
        <v>0.114625625312328</v>
      </c>
      <c r="CH95" s="0" t="n">
        <v>0.444055080413818</v>
      </c>
      <c r="CI95" s="0" t="n">
        <v>0.534353017807007</v>
      </c>
      <c r="CJ95" s="0" t="n">
        <v>0.602370977401733</v>
      </c>
      <c r="CK95" s="0" t="n">
        <v>0.0878849029541016</v>
      </c>
      <c r="CL95" s="0" t="n">
        <v>0.583722770214081</v>
      </c>
      <c r="CM95" s="0" t="n">
        <v>0.828288972377777</v>
      </c>
      <c r="CN95" s="0" t="n">
        <v>0.367657661437988</v>
      </c>
      <c r="CO95" s="0" t="n">
        <v>0.313444435596466</v>
      </c>
      <c r="CP95" s="0" t="n">
        <v>0.392211228609085</v>
      </c>
      <c r="CQ95" s="0" t="n">
        <v>0.353765398263931</v>
      </c>
      <c r="CR95" s="0" t="n">
        <v>0.690716624259949</v>
      </c>
      <c r="CS95" s="0" t="n">
        <v>0.577202618122101</v>
      </c>
      <c r="CT95" s="0" t="n">
        <v>0.260918259620667</v>
      </c>
      <c r="CU95" s="0" t="n">
        <v>0.607519745826721</v>
      </c>
      <c r="CV95" s="0" t="n">
        <v>0.584489107131958</v>
      </c>
      <c r="CW95" s="0" t="n">
        <v>0.585387825965881</v>
      </c>
      <c r="CX95" s="0" t="n">
        <v>0.536262273788452</v>
      </c>
      <c r="CY95" s="0" t="n">
        <v>0.376866459846497</v>
      </c>
      <c r="CZ95" s="0" t="n">
        <v>0.59348726272583</v>
      </c>
      <c r="DA95" s="0" t="n">
        <v>0.539208948612213</v>
      </c>
      <c r="DB95" s="0" t="n">
        <v>0.635683059692383</v>
      </c>
      <c r="DC95" s="0" t="n">
        <v>0.41760841012001</v>
      </c>
      <c r="DD95" s="0" t="n">
        <v>0.376479655504227</v>
      </c>
      <c r="DE95" s="0" t="n">
        <v>0.506688237190247</v>
      </c>
      <c r="DF95" s="0" t="n">
        <v>0.547550976276398</v>
      </c>
      <c r="DG95" s="0" t="n">
        <v>0.660362958908081</v>
      </c>
      <c r="DH95" s="0" t="n">
        <v>0.487972855567932</v>
      </c>
      <c r="DI95" s="0" t="n">
        <v>0.517659485340118</v>
      </c>
      <c r="DJ95" s="0" t="n">
        <v>0.0964138954877853</v>
      </c>
      <c r="DK95" s="0" t="n">
        <v>0.359901249408722</v>
      </c>
      <c r="DL95" s="0" t="n">
        <v>0.474576652050018</v>
      </c>
      <c r="DM95" s="0" t="n">
        <v>0.548903703689575</v>
      </c>
      <c r="DN95" s="0" t="n">
        <v>0.00957993697375059</v>
      </c>
      <c r="DO95" s="0" t="n">
        <v>0.0123584549874067</v>
      </c>
      <c r="DP95" s="0" t="n">
        <v>0.0496088713407517</v>
      </c>
      <c r="DQ95" s="0" t="n">
        <v>0.00890575535595417</v>
      </c>
      <c r="DR95" s="0" t="n">
        <v>0.0130085553973913</v>
      </c>
      <c r="DS95" s="0" t="n">
        <v>0.00944515131413937</v>
      </c>
      <c r="DT95" s="0" t="n">
        <v>0.0101837171241641</v>
      </c>
      <c r="DU95" s="0" t="n">
        <v>0.0300463326275349</v>
      </c>
      <c r="DV95" s="0" t="n">
        <v>0.0169566031545401</v>
      </c>
      <c r="DW95" s="0" t="n">
        <v>0.0189170055091381</v>
      </c>
      <c r="DX95" s="0" t="n">
        <v>0.0187012981623411</v>
      </c>
      <c r="DY95" s="0" t="n">
        <v>0.0274987258017063</v>
      </c>
      <c r="DZ95" s="0" t="n">
        <v>0.0200192406773567</v>
      </c>
      <c r="EA95" s="0" t="n">
        <v>0.0175136830657721</v>
      </c>
      <c r="EB95" s="0" t="n">
        <v>0.0103169456124306</v>
      </c>
      <c r="EC95" s="0" t="n">
        <v>0.0243884697556496</v>
      </c>
      <c r="ED95" s="0" t="n">
        <v>0.0110129676759243</v>
      </c>
      <c r="EE95" s="0" t="n">
        <v>0.0701259225606918</v>
      </c>
      <c r="EF95" s="0" t="n">
        <v>0.00872301124036312</v>
      </c>
      <c r="EG95" s="0" t="n">
        <v>0.0181873757392168</v>
      </c>
      <c r="EH95" s="0" t="n">
        <v>0.0156810693442822</v>
      </c>
      <c r="EI95" s="0" t="n">
        <v>0.0142985470592976</v>
      </c>
      <c r="EJ95" s="0" t="n">
        <v>0.0147113502025604</v>
      </c>
      <c r="EK95" s="0" t="n">
        <v>0.0171322897076607</v>
      </c>
      <c r="EL95" s="0" t="n">
        <v>0.0251699630171061</v>
      </c>
      <c r="EM95" s="0" t="n">
        <v>0.00940931495279074</v>
      </c>
      <c r="EN95" s="0" t="n">
        <v>0.0211061015725136</v>
      </c>
      <c r="EO95" s="0" t="n">
        <v>0.0121425874531269</v>
      </c>
      <c r="EP95" s="0" t="n">
        <v>0.0172522384673357</v>
      </c>
      <c r="EQ95" s="0" t="n">
        <v>1.04106771945953</v>
      </c>
      <c r="ER95" s="0" t="n">
        <v>1.32091963291168</v>
      </c>
      <c r="ES95" s="0" t="n">
        <v>2.16063523292542</v>
      </c>
      <c r="ET95" s="0" t="n">
        <v>1.03641533851624</v>
      </c>
      <c r="EU95" s="0" t="n">
        <v>1.29215514659882</v>
      </c>
      <c r="EV95" s="0" t="n">
        <v>1.20579504966736</v>
      </c>
      <c r="EW95" s="0" t="n">
        <v>1.12021791934967</v>
      </c>
      <c r="EX95" s="0" t="n">
        <v>1.88633966445923</v>
      </c>
      <c r="EY95" s="0" t="n">
        <v>1.44857954978943</v>
      </c>
      <c r="EZ95" s="0" t="n">
        <v>1.26131296157837</v>
      </c>
      <c r="FA95" s="0" t="n">
        <v>1.60573196411133</v>
      </c>
      <c r="FB95" s="0" t="n">
        <v>1.8016699552536</v>
      </c>
      <c r="FC95" s="0" t="n">
        <v>1.60960745811462</v>
      </c>
      <c r="FD95" s="0" t="n">
        <v>1.54832434654236</v>
      </c>
      <c r="FE95" s="0" t="n">
        <v>1.13037633895874</v>
      </c>
      <c r="FF95" s="0" t="n">
        <v>1.77591371536255</v>
      </c>
      <c r="FG95" s="0" t="n">
        <v>1.12961637973785</v>
      </c>
      <c r="FH95" s="0" t="n">
        <v>1.21380603313446</v>
      </c>
      <c r="FI95" s="0" t="n">
        <v>1.07461977005005</v>
      </c>
      <c r="FJ95" s="0" t="n">
        <v>1.44546115398407</v>
      </c>
      <c r="FK95" s="0" t="n">
        <v>1.68325424194336</v>
      </c>
      <c r="FL95" s="0" t="n">
        <v>1.46700584888458</v>
      </c>
      <c r="FM95" s="0" t="n">
        <v>1.41872847080231</v>
      </c>
      <c r="FN95" s="0" t="n">
        <v>1.50195670127869</v>
      </c>
      <c r="FO95" s="0" t="n">
        <v>1.51534938812256</v>
      </c>
      <c r="FP95" s="0" t="n">
        <v>1.04231190681458</v>
      </c>
      <c r="FQ95" s="0" t="n">
        <v>1.37010097503662</v>
      </c>
      <c r="FR95" s="0" t="n">
        <v>1.17825329303741</v>
      </c>
      <c r="FS95" s="0" t="n">
        <v>1.56602466106415</v>
      </c>
      <c r="FT95" s="0" t="n">
        <v>1.32168066501617</v>
      </c>
      <c r="FU95" s="0" t="n">
        <v>1.21507847309113</v>
      </c>
      <c r="FV95" s="0" t="n">
        <v>1.88847076892853</v>
      </c>
      <c r="FW95" s="0" t="n">
        <v>1.09216737747192</v>
      </c>
      <c r="FX95" s="0" t="n">
        <v>1.34212970733643</v>
      </c>
      <c r="FY95" s="0" t="n">
        <v>1.16414999961853</v>
      </c>
      <c r="FZ95" s="0" t="n">
        <v>1.17797744274139</v>
      </c>
      <c r="GA95" s="0" t="n">
        <v>1.71362674236298</v>
      </c>
      <c r="GB95" s="0" t="n">
        <v>1.34335434436798</v>
      </c>
      <c r="GC95" s="0" t="n">
        <v>1.42453694343567</v>
      </c>
      <c r="GD95" s="0" t="n">
        <v>1.51010203361511</v>
      </c>
      <c r="GE95" s="0" t="n">
        <v>1.75941562652588</v>
      </c>
      <c r="GF95" s="0" t="n">
        <v>1.54154276847839</v>
      </c>
      <c r="GG95" s="0" t="n">
        <v>1.40113019943237</v>
      </c>
      <c r="GH95" s="0" t="n">
        <v>1.16292321681976</v>
      </c>
      <c r="GI95" s="0" t="n">
        <v>1.60920262336731</v>
      </c>
      <c r="GJ95" s="0" t="n">
        <v>1.15881907939911</v>
      </c>
      <c r="GK95" s="0" t="n">
        <v>1.29081177711487</v>
      </c>
      <c r="GL95" s="0" t="n">
        <v>1.11800217628479</v>
      </c>
      <c r="GM95" s="0" t="n">
        <v>1.46236765384674</v>
      </c>
      <c r="GN95" s="0" t="n">
        <v>1.33602976799011</v>
      </c>
      <c r="GO95" s="0" t="n">
        <v>1.34109842777252</v>
      </c>
      <c r="GP95" s="0" t="n">
        <v>1.18535006046295</v>
      </c>
      <c r="GQ95" s="0" t="n">
        <v>1.57147574424744</v>
      </c>
      <c r="GR95" s="0" t="n">
        <v>1.49585068225861</v>
      </c>
      <c r="GS95" s="0" t="n">
        <v>1.28477358818054</v>
      </c>
      <c r="GT95" s="0" t="n">
        <v>1.5107079744339</v>
      </c>
      <c r="GU95" s="0" t="n">
        <v>1.20941650867462</v>
      </c>
      <c r="GV95" s="0" t="n">
        <v>1.23163974285126</v>
      </c>
      <c r="GW95" s="0" t="n">
        <v>1.1774754524231</v>
      </c>
      <c r="GX95" s="0" t="n">
        <v>1.12891447544098</v>
      </c>
      <c r="GY95" s="0" t="n">
        <v>1.55892860889435</v>
      </c>
      <c r="GZ95" s="0" t="n">
        <v>1.03214132785797</v>
      </c>
      <c r="HA95" s="0" t="n">
        <v>1.23984587192535</v>
      </c>
      <c r="HB95" s="0" t="n">
        <v>1.1012054681778</v>
      </c>
      <c r="HC95" s="0" t="n">
        <v>1.0845320224762</v>
      </c>
      <c r="HD95" s="0" t="n">
        <v>1.4122394323349</v>
      </c>
      <c r="HE95" s="0" t="n">
        <v>1.22075891494751</v>
      </c>
      <c r="HF95" s="0" t="n">
        <v>1.21521735191345</v>
      </c>
      <c r="HG95" s="0" t="n">
        <v>1.34090781211853</v>
      </c>
      <c r="HH95" s="0" t="n">
        <v>1.44324481487274</v>
      </c>
      <c r="HI95" s="0" t="n">
        <v>1.34139156341553</v>
      </c>
      <c r="HJ95" s="0" t="n">
        <v>1.232834815979</v>
      </c>
      <c r="HK95" s="0" t="n">
        <v>1.1022721529007</v>
      </c>
      <c r="HL95" s="0" t="n">
        <v>1.36204767227173</v>
      </c>
      <c r="HM95" s="0" t="n">
        <v>1.05519700050354</v>
      </c>
      <c r="HN95" s="0" t="n">
        <v>1.12769293785095</v>
      </c>
      <c r="HO95" s="0" t="n">
        <v>1.05070734024048</v>
      </c>
      <c r="HP95" s="0" t="n">
        <v>1.25815653800964</v>
      </c>
      <c r="HQ95" s="0" t="n">
        <v>1.18759548664093</v>
      </c>
      <c r="HR95" s="0" t="n">
        <v>1.21639800071716</v>
      </c>
      <c r="HS95" s="0" t="n">
        <v>1.1024022102356</v>
      </c>
      <c r="HT95" s="0" t="n">
        <v>1.35348773002625</v>
      </c>
      <c r="HU95" s="0" t="n">
        <v>1.26177763938904</v>
      </c>
      <c r="HV95" s="0" t="n">
        <v>1.19867134094238</v>
      </c>
      <c r="HW95" s="0" t="n">
        <v>1.25345063209534</v>
      </c>
      <c r="HX95" s="0" t="n">
        <v>1.08737254142761</v>
      </c>
      <c r="HY95" s="0" t="n">
        <v>1.13374102115631</v>
      </c>
      <c r="HZ95" s="0" t="n">
        <v>1.23028194904327</v>
      </c>
      <c r="IA95" s="0" t="n">
        <v>3.04109168052673</v>
      </c>
      <c r="IB95" s="0" t="n">
        <v>12.5787010192871</v>
      </c>
      <c r="IC95" s="0" t="n">
        <v>1.643914103508</v>
      </c>
      <c r="ID95" s="0" t="n">
        <v>2.0689549446106</v>
      </c>
      <c r="IE95" s="0" t="n">
        <v>1.74336385726929</v>
      </c>
      <c r="IF95" s="0" t="n">
        <v>1.79607093334198</v>
      </c>
      <c r="IG95" s="0" t="n">
        <v>6.98881006240845</v>
      </c>
      <c r="IH95" s="0" t="n">
        <v>3.82239603996277</v>
      </c>
      <c r="II95" s="0" t="n">
        <v>2.86269664764404</v>
      </c>
      <c r="IJ95" s="0" t="n">
        <v>4.06340646743774</v>
      </c>
      <c r="IK95" s="0" t="n">
        <v>5.49207496643066</v>
      </c>
      <c r="IL95" s="0" t="n">
        <v>4.22116899490356</v>
      </c>
      <c r="IM95" s="0" t="n">
        <v>3.68357515335083</v>
      </c>
      <c r="IN95" s="0" t="n">
        <v>1.8629983663559</v>
      </c>
      <c r="IO95" s="0" t="n">
        <v>5.13632345199585</v>
      </c>
      <c r="IP95" s="0" t="n">
        <v>2.67640471458435</v>
      </c>
      <c r="IQ95" s="0" t="n">
        <v>19.1006927490234</v>
      </c>
      <c r="IR95" s="0" t="n">
        <v>1.72040271759033</v>
      </c>
      <c r="IS95" s="0" t="n">
        <v>3.08424401283264</v>
      </c>
      <c r="IT95" s="0" t="n">
        <v>3.25019788742065</v>
      </c>
      <c r="IU95" s="0" t="n">
        <v>3.09025478363037</v>
      </c>
      <c r="IV95" s="0" t="n">
        <v>4.35998821258545</v>
      </c>
      <c r="IW95" s="0" t="n">
        <v>3.18382096290588</v>
      </c>
      <c r="IX95" s="0" t="n">
        <v>5.07197427749634</v>
      </c>
      <c r="IY95" s="0" t="n">
        <v>1.21598613262177</v>
      </c>
      <c r="IZ95" s="0" t="n">
        <v>3.51844000816345</v>
      </c>
      <c r="JA95" s="0" t="n">
        <v>2.56051445007324</v>
      </c>
      <c r="JB95" s="0" t="n">
        <v>3.97445631027222</v>
      </c>
    </row>
    <row r="96" customFormat="false" ht="12.75" hidden="false" customHeight="false" outlineLevel="0" collapsed="false">
      <c r="A96" s="0" t="s">
        <v>608</v>
      </c>
      <c r="B96" s="0" t="n">
        <v>1.26333892345428</v>
      </c>
      <c r="C96" s="0" t="n">
        <v>1.29717993736267</v>
      </c>
      <c r="D96" s="0" t="n">
        <v>1.78632938861847</v>
      </c>
      <c r="E96" s="0" t="n">
        <v>1.25145411491394</v>
      </c>
      <c r="F96" s="0" t="n">
        <v>1.30097532272339</v>
      </c>
      <c r="G96" s="0" t="n">
        <v>1.24005532264709</v>
      </c>
      <c r="H96" s="0" t="n">
        <v>1.23994410037994</v>
      </c>
      <c r="I96" s="0" t="n">
        <v>1.70129251480103</v>
      </c>
      <c r="J96" s="0" t="n">
        <v>1.51466917991638</v>
      </c>
      <c r="K96" s="0" t="n">
        <v>1.29667663574219</v>
      </c>
      <c r="L96" s="0" t="n">
        <v>1.51045167446136</v>
      </c>
      <c r="M96" s="0" t="n">
        <v>1.58591485023499</v>
      </c>
      <c r="N96" s="0" t="n">
        <v>1.55654919147491</v>
      </c>
      <c r="O96" s="0" t="n">
        <v>1.49412083625793</v>
      </c>
      <c r="P96" s="0" t="n">
        <v>1.26135563850403</v>
      </c>
      <c r="Q96" s="0" t="n">
        <v>1.56572282314301</v>
      </c>
      <c r="R96" s="0" t="n">
        <v>1.29700970649719</v>
      </c>
      <c r="S96" s="0" t="n">
        <v>1.19599640369415</v>
      </c>
      <c r="T96" s="0" t="n">
        <v>1.23622953891754</v>
      </c>
      <c r="U96" s="0" t="n">
        <v>1.39793944358826</v>
      </c>
      <c r="V96" s="0" t="n">
        <v>1.43453919887543</v>
      </c>
      <c r="W96" s="0" t="n">
        <v>1.4801584482193</v>
      </c>
      <c r="X96" s="0" t="n">
        <v>1.30927634239197</v>
      </c>
      <c r="Y96" s="0" t="n">
        <v>1.41987538337708</v>
      </c>
      <c r="Z96" s="0" t="n">
        <v>1.43255233764648</v>
      </c>
      <c r="AA96" s="0" t="n">
        <v>1.24122166633606</v>
      </c>
      <c r="AB96" s="0" t="n">
        <v>1.47231841087341</v>
      </c>
      <c r="AC96" s="0" t="n">
        <v>1.26425671577454</v>
      </c>
      <c r="AD96" s="0" t="n">
        <v>1.44075727462769</v>
      </c>
      <c r="AE96" s="0" t="n">
        <v>7.06208181381226</v>
      </c>
      <c r="AF96" s="0" t="n">
        <v>6.3262186050415</v>
      </c>
      <c r="AG96" s="0" t="n">
        <v>9.30100250244141</v>
      </c>
      <c r="AH96" s="0" t="n">
        <v>7.40433216094971</v>
      </c>
      <c r="AI96" s="0" t="n">
        <v>8.20550918579102</v>
      </c>
      <c r="AJ96" s="0" t="n">
        <v>6.59834575653076</v>
      </c>
      <c r="AK96" s="0" t="n">
        <v>7.22396659851074</v>
      </c>
      <c r="AL96" s="0" t="n">
        <v>9.26568031311035</v>
      </c>
      <c r="AM96" s="0" t="n">
        <v>10.132924079895</v>
      </c>
      <c r="AN96" s="0" t="n">
        <v>8.45769309997559</v>
      </c>
      <c r="AO96" s="0" t="n">
        <v>8.32311725616455</v>
      </c>
      <c r="AP96" s="0" t="n">
        <v>8.85412502288818</v>
      </c>
      <c r="AQ96" s="0" t="n">
        <v>8.70830249786377</v>
      </c>
      <c r="AR96" s="0" t="n">
        <v>8.54646492004395</v>
      </c>
      <c r="AS96" s="0" t="n">
        <v>8.07457542419434</v>
      </c>
      <c r="AT96" s="0" t="n">
        <v>10.611065864563</v>
      </c>
      <c r="AU96" s="0" t="n">
        <v>7.57744121551514</v>
      </c>
      <c r="AV96" s="0" t="n">
        <v>4.87096405029297</v>
      </c>
      <c r="AW96" s="0" t="n">
        <v>7.60200595855713</v>
      </c>
      <c r="AX96" s="0" t="n">
        <v>8.17221546173096</v>
      </c>
      <c r="AY96" s="0" t="n">
        <v>8.12010383605957</v>
      </c>
      <c r="AZ96" s="0" t="n">
        <v>8.61382293701172</v>
      </c>
      <c r="BA96" s="0" t="n">
        <v>8.22376441955566</v>
      </c>
      <c r="BB96" s="0" t="n">
        <v>8.12900161743164</v>
      </c>
      <c r="BC96" s="0" t="n">
        <v>8.83325958251953</v>
      </c>
      <c r="BD96" s="0" t="n">
        <v>8.14706611633301</v>
      </c>
      <c r="BE96" s="0" t="n">
        <v>10.044153213501</v>
      </c>
      <c r="BF96" s="0" t="n">
        <v>7.36312103271484</v>
      </c>
      <c r="BG96" s="0" t="n">
        <v>9.91506195068359</v>
      </c>
      <c r="BH96" s="0" t="n">
        <v>0.840605080127716</v>
      </c>
      <c r="BI96" s="0" t="n">
        <v>0.919329941272736</v>
      </c>
      <c r="BJ96" s="0" t="n">
        <v>1.21384465694428</v>
      </c>
      <c r="BK96" s="0" t="n">
        <v>0.806808233261108</v>
      </c>
      <c r="BL96" s="0" t="n">
        <v>0.810060024261475</v>
      </c>
      <c r="BM96" s="0" t="n">
        <v>0.844332873821259</v>
      </c>
      <c r="BN96" s="0" t="n">
        <v>0.815115869045258</v>
      </c>
      <c r="BO96" s="0" t="n">
        <v>1.13746500015259</v>
      </c>
      <c r="BP96" s="0" t="n">
        <v>0.882118880748749</v>
      </c>
      <c r="BQ96" s="0" t="n">
        <v>0.800328671932221</v>
      </c>
      <c r="BR96" s="0" t="n">
        <v>1.02901232242584</v>
      </c>
      <c r="BS96" s="0" t="n">
        <v>1.02839291095734</v>
      </c>
      <c r="BT96" s="0" t="n">
        <v>1.03216660022736</v>
      </c>
      <c r="BU96" s="0" t="n">
        <v>1.00703811645508</v>
      </c>
      <c r="BV96" s="0" t="n">
        <v>0.811431646347046</v>
      </c>
      <c r="BW96" s="0" t="n">
        <v>0.955207288265228</v>
      </c>
      <c r="BX96" s="0" t="n">
        <v>0.839317321777344</v>
      </c>
      <c r="BY96" s="0" t="n">
        <v>0.839706957340241</v>
      </c>
      <c r="BZ96" s="0" t="n">
        <v>0.770503997802734</v>
      </c>
      <c r="CA96" s="0" t="n">
        <v>0.908285617828369</v>
      </c>
      <c r="CB96" s="0" t="n">
        <v>0.949652194976807</v>
      </c>
      <c r="CC96" s="0" t="n">
        <v>0.959508180618286</v>
      </c>
      <c r="CD96" s="0" t="n">
        <v>0.795383214950562</v>
      </c>
      <c r="CE96" s="0" t="n">
        <v>0.924920737743378</v>
      </c>
      <c r="CF96" s="0" t="n">
        <v>0.857219219207764</v>
      </c>
      <c r="CG96" s="0" t="n">
        <v>0.781795740127564</v>
      </c>
      <c r="CH96" s="0" t="n">
        <v>0.879782617092133</v>
      </c>
      <c r="CI96" s="0" t="n">
        <v>0.825730562210083</v>
      </c>
      <c r="CJ96" s="0" t="n">
        <v>0.862823605537415</v>
      </c>
      <c r="CK96" s="0" t="n">
        <v>0.359604179859161</v>
      </c>
      <c r="CL96" s="0" t="n">
        <v>0.493838012218475</v>
      </c>
      <c r="CM96" s="0" t="n">
        <v>0.667066335678101</v>
      </c>
      <c r="CN96" s="0" t="n">
        <v>0.321620255708694</v>
      </c>
      <c r="CO96" s="0" t="n">
        <v>0.309998691082001</v>
      </c>
      <c r="CP96" s="0" t="n">
        <v>0.400080621242523</v>
      </c>
      <c r="CQ96" s="0" t="n">
        <v>0.335798323154449</v>
      </c>
      <c r="CR96" s="0" t="n">
        <v>0.603230655193329</v>
      </c>
      <c r="CS96" s="0" t="n">
        <v>0.29329514503479</v>
      </c>
      <c r="CT96" s="0" t="n">
        <v>0.267422378063202</v>
      </c>
      <c r="CU96" s="0" t="n">
        <v>0.515630722045898</v>
      </c>
      <c r="CV96" s="0" t="n">
        <v>0.491157084703445</v>
      </c>
      <c r="CW96" s="0" t="n">
        <v>0.499515056610107</v>
      </c>
      <c r="CX96" s="0" t="n">
        <v>0.507918059825897</v>
      </c>
      <c r="CY96" s="0" t="n">
        <v>0.331008195877075</v>
      </c>
      <c r="CZ96" s="0" t="n">
        <v>0.304067254066467</v>
      </c>
      <c r="DA96" s="0" t="n">
        <v>0.361896097660065</v>
      </c>
      <c r="DB96" s="0" t="n">
        <v>0.451994180679321</v>
      </c>
      <c r="DC96" s="0" t="n">
        <v>0.251397401094437</v>
      </c>
      <c r="DD96" s="0" t="n">
        <v>0.406775891780853</v>
      </c>
      <c r="DE96" s="0" t="n">
        <v>0.457989603281021</v>
      </c>
      <c r="DF96" s="0" t="n">
        <v>0.436990141868591</v>
      </c>
      <c r="DG96" s="0" t="n">
        <v>0.242969900369644</v>
      </c>
      <c r="DH96" s="0" t="n">
        <v>0.399154514074326</v>
      </c>
      <c r="DI96" s="0" t="n">
        <v>0.252553403377533</v>
      </c>
      <c r="DJ96" s="0" t="n">
        <v>0.289669990539551</v>
      </c>
      <c r="DK96" s="0" t="n">
        <v>0.277214497327805</v>
      </c>
      <c r="DL96" s="0" t="n">
        <v>0.342101216316223</v>
      </c>
      <c r="DM96" s="0" t="n">
        <v>0.287421435117722</v>
      </c>
      <c r="DN96" s="0" t="n">
        <v>0.298786163330078</v>
      </c>
      <c r="DO96" s="0" t="n">
        <v>0.25365886092186</v>
      </c>
      <c r="DP96" s="0" t="n">
        <v>0.277057975530624</v>
      </c>
      <c r="DQ96" s="0" t="n">
        <v>0.312132358551025</v>
      </c>
      <c r="DR96" s="0" t="n">
        <v>0.323501974344254</v>
      </c>
      <c r="DS96" s="0" t="n">
        <v>0.273248046636581</v>
      </c>
      <c r="DT96" s="0" t="n">
        <v>0.301740735769272</v>
      </c>
      <c r="DU96" s="0" t="n">
        <v>0.277201414108276</v>
      </c>
      <c r="DV96" s="0" t="n">
        <v>0.363442718982697</v>
      </c>
      <c r="DW96" s="0" t="n">
        <v>0.337147027254105</v>
      </c>
      <c r="DX96" s="0" t="n">
        <v>0.285585105419159</v>
      </c>
      <c r="DY96" s="0" t="n">
        <v>0.283834010362625</v>
      </c>
      <c r="DZ96" s="0" t="n">
        <v>0.290624111890793</v>
      </c>
      <c r="EA96" s="0" t="n">
        <v>0.279264450073242</v>
      </c>
      <c r="EB96" s="0" t="n">
        <v>0.311273515224457</v>
      </c>
      <c r="EC96" s="0" t="n">
        <v>0.366095840930939</v>
      </c>
      <c r="ED96" s="0" t="n">
        <v>0.304577171802521</v>
      </c>
      <c r="EE96" s="0" t="n">
        <v>0.246805623173714</v>
      </c>
      <c r="EF96" s="0" t="n">
        <v>0.337852597236633</v>
      </c>
      <c r="EG96" s="0" t="n">
        <v>0.295235157012939</v>
      </c>
      <c r="EH96" s="0" t="n">
        <v>0.279031425714493</v>
      </c>
      <c r="EI96" s="0" t="n">
        <v>0.302637726068497</v>
      </c>
      <c r="EJ96" s="0" t="n">
        <v>0.354451507329941</v>
      </c>
      <c r="EK96" s="0" t="n">
        <v>0.298126697540283</v>
      </c>
      <c r="EL96" s="0" t="n">
        <v>0.354108184576035</v>
      </c>
      <c r="EM96" s="0" t="n">
        <v>0.319864571094513</v>
      </c>
      <c r="EN96" s="0" t="n">
        <v>0.364257633686066</v>
      </c>
      <c r="EO96" s="0" t="n">
        <v>0.29961621761322</v>
      </c>
      <c r="EP96" s="0" t="n">
        <v>0.35414844751358</v>
      </c>
      <c r="EQ96" s="0" t="n">
        <v>1.48873245716095</v>
      </c>
      <c r="ER96" s="0" t="n">
        <v>1.59193527698517</v>
      </c>
      <c r="ES96" s="0" t="n">
        <v>2.33700942993164</v>
      </c>
      <c r="ET96" s="0" t="n">
        <v>1.48743939399719</v>
      </c>
      <c r="EU96" s="0" t="n">
        <v>1.59575164318085</v>
      </c>
      <c r="EV96" s="0" t="n">
        <v>1.51001143455505</v>
      </c>
      <c r="EW96" s="0" t="n">
        <v>1.50270199775696</v>
      </c>
      <c r="EX96" s="0" t="n">
        <v>2.22633457183838</v>
      </c>
      <c r="EY96" s="0" t="n">
        <v>1.78622722625732</v>
      </c>
      <c r="EZ96" s="0" t="n">
        <v>1.60693860054016</v>
      </c>
      <c r="FA96" s="0" t="n">
        <v>1.88950228691101</v>
      </c>
      <c r="FB96" s="0" t="n">
        <v>2.04785251617432</v>
      </c>
      <c r="FC96" s="0" t="n">
        <v>1.96021699905396</v>
      </c>
      <c r="FD96" s="0" t="n">
        <v>1.98903429508209</v>
      </c>
      <c r="FE96" s="0" t="n">
        <v>1.63245010375977</v>
      </c>
      <c r="FF96" s="0" t="n">
        <v>1.88209474086761</v>
      </c>
      <c r="FG96" s="0" t="n">
        <v>1.56689274311066</v>
      </c>
      <c r="FH96" s="0" t="n">
        <v>1.29025542736053</v>
      </c>
      <c r="FI96" s="0" t="n">
        <v>1.40359687805176</v>
      </c>
      <c r="FJ96" s="0" t="n">
        <v>1.77829420566559</v>
      </c>
      <c r="FK96" s="0" t="n">
        <v>1.86838901042938</v>
      </c>
      <c r="FL96" s="0" t="n">
        <v>1.81809508800507</v>
      </c>
      <c r="FM96" s="0" t="n">
        <v>1.48007583618164</v>
      </c>
      <c r="FN96" s="0" t="n">
        <v>1.74279975891113</v>
      </c>
      <c r="FO96" s="0" t="n">
        <v>1.59772658348084</v>
      </c>
      <c r="FP96" s="0" t="n">
        <v>1.58846163749695</v>
      </c>
      <c r="FQ96" s="0" t="n">
        <v>1.77625000476837</v>
      </c>
      <c r="FR96" s="0" t="n">
        <v>1.55637693405151</v>
      </c>
      <c r="FS96" s="0" t="n">
        <v>1.78595244884491</v>
      </c>
      <c r="FT96" s="0" t="n">
        <v>1.34308958053589</v>
      </c>
      <c r="FU96" s="0" t="n">
        <v>1.33899033069611</v>
      </c>
      <c r="FV96" s="0" t="n">
        <v>1.76915681362152</v>
      </c>
      <c r="FW96" s="0" t="n">
        <v>1.32829403877258</v>
      </c>
      <c r="FX96" s="0" t="n">
        <v>1.36269962787628</v>
      </c>
      <c r="FY96" s="0" t="n">
        <v>1.28833544254303</v>
      </c>
      <c r="FZ96" s="0" t="n">
        <v>1.31289100646973</v>
      </c>
      <c r="GA96" s="0" t="n">
        <v>1.69325542449951</v>
      </c>
      <c r="GB96" s="0" t="n">
        <v>1.59631741046906</v>
      </c>
      <c r="GC96" s="0" t="n">
        <v>1.36832070350647</v>
      </c>
      <c r="GD96" s="0" t="n">
        <v>1.57680881023407</v>
      </c>
      <c r="GE96" s="0" t="n">
        <v>1.56052470207214</v>
      </c>
      <c r="GF96" s="0" t="n">
        <v>1.58886122703552</v>
      </c>
      <c r="GG96" s="0" t="n">
        <v>1.52323031425476</v>
      </c>
      <c r="GH96" s="0" t="n">
        <v>1.33044445514679</v>
      </c>
      <c r="GI96" s="0" t="n">
        <v>1.72001206874847</v>
      </c>
      <c r="GJ96" s="0" t="n">
        <v>1.35680961608887</v>
      </c>
      <c r="GK96" s="0" t="n">
        <v>1.19572508335114</v>
      </c>
      <c r="GL96" s="0" t="n">
        <v>1.34505248069763</v>
      </c>
      <c r="GM96" s="0" t="n">
        <v>1.42463088035584</v>
      </c>
      <c r="GN96" s="0" t="n">
        <v>1.44491934776306</v>
      </c>
      <c r="GO96" s="0" t="n">
        <v>1.53193759918213</v>
      </c>
      <c r="GP96" s="0" t="n">
        <v>1.41581702232361</v>
      </c>
      <c r="GQ96" s="0" t="n">
        <v>1.46317529678345</v>
      </c>
      <c r="GR96" s="0" t="n">
        <v>1.51998329162598</v>
      </c>
      <c r="GS96" s="0" t="n">
        <v>1.31285488605499</v>
      </c>
      <c r="GT96" s="0" t="n">
        <v>1.58798444271088</v>
      </c>
      <c r="GU96" s="0" t="n">
        <v>1.3172070980072</v>
      </c>
      <c r="GV96" s="0" t="n">
        <v>1.5348687171936</v>
      </c>
      <c r="GW96" s="0" t="n">
        <v>1.8186936378479</v>
      </c>
      <c r="GX96" s="0" t="n">
        <v>1.50600051879883</v>
      </c>
      <c r="GY96" s="0" t="n">
        <v>2.04054307937622</v>
      </c>
      <c r="GZ96" s="0" t="n">
        <v>2.03409385681152</v>
      </c>
      <c r="HA96" s="0" t="n">
        <v>2.37827444076538</v>
      </c>
      <c r="HB96" s="0" t="n">
        <v>1.53304302692413</v>
      </c>
      <c r="HC96" s="0" t="n">
        <v>1.79604780673981</v>
      </c>
      <c r="HD96" s="0" t="n">
        <v>2.03705477714539</v>
      </c>
      <c r="HE96" s="0" t="n">
        <v>7.22584772109985</v>
      </c>
      <c r="HF96" s="0" t="n">
        <v>2.43423867225647</v>
      </c>
      <c r="HG96" s="0" t="n">
        <v>2.02192616462708</v>
      </c>
      <c r="HH96" s="0" t="n">
        <v>1.82741641998291</v>
      </c>
      <c r="HI96" s="0" t="n">
        <v>2.00881552696228</v>
      </c>
      <c r="HJ96" s="0" t="n">
        <v>1.85841023921967</v>
      </c>
      <c r="HK96" s="0" t="n">
        <v>2.02499341964722</v>
      </c>
      <c r="HL96" s="0" t="n">
        <v>6.54002618789673</v>
      </c>
      <c r="HM96" s="0" t="n">
        <v>1.98712933063507</v>
      </c>
      <c r="HN96" s="0" t="n">
        <v>1.25025141239166</v>
      </c>
      <c r="HO96" s="0" t="n">
        <v>2.99257206916809</v>
      </c>
      <c r="HP96" s="0" t="n">
        <v>1.82588636875153</v>
      </c>
      <c r="HQ96" s="0" t="n">
        <v>1.72840857505798</v>
      </c>
      <c r="HR96" s="0" t="n">
        <v>2.19905066490173</v>
      </c>
      <c r="HS96" s="0" t="n">
        <v>4.0298867225647</v>
      </c>
      <c r="HT96" s="0" t="n">
        <v>1.89040911197662</v>
      </c>
      <c r="HU96" s="0" t="n">
        <v>3.88713550567627</v>
      </c>
      <c r="HV96" s="0" t="n">
        <v>2.18491339683533</v>
      </c>
      <c r="HW96" s="0" t="n">
        <v>6.3503999710083</v>
      </c>
      <c r="HX96" s="0" t="n">
        <v>1.71150600910187</v>
      </c>
      <c r="HY96" s="0" t="n">
        <v>4.70619201660156</v>
      </c>
      <c r="HZ96" s="0" t="n">
        <v>1.01972353458405</v>
      </c>
      <c r="IA96" s="0" t="n">
        <v>1.03340184688568</v>
      </c>
      <c r="IB96" s="0" t="n">
        <v>1.12704014778137</v>
      </c>
      <c r="IC96" s="0" t="n">
        <v>1.01514995098114</v>
      </c>
      <c r="ID96" s="0" t="n">
        <v>1.01853227615356</v>
      </c>
      <c r="IE96" s="0" t="n">
        <v>1.01237237453461</v>
      </c>
      <c r="IF96" s="0" t="n">
        <v>1.01617646217346</v>
      </c>
      <c r="IG96" s="0" t="n">
        <v>1.07831740379334</v>
      </c>
      <c r="IH96" s="0" t="n">
        <v>1.03723204135895</v>
      </c>
      <c r="II96" s="0" t="n">
        <v>1.03706204891205</v>
      </c>
      <c r="IJ96" s="0" t="n">
        <v>1.04962694644928</v>
      </c>
      <c r="IK96" s="0" t="n">
        <v>1.06280970573425</v>
      </c>
      <c r="IL96" s="0" t="n">
        <v>1.05910813808441</v>
      </c>
      <c r="IM96" s="0" t="n">
        <v>1.05222725868225</v>
      </c>
      <c r="IN96" s="0" t="n">
        <v>1.01882696151733</v>
      </c>
      <c r="IO96" s="0" t="n">
        <v>1.05127263069153</v>
      </c>
      <c r="IP96" s="0" t="n">
        <v>1.01965236663818</v>
      </c>
      <c r="IQ96" s="0" t="n">
        <v>1.05840981006622</v>
      </c>
      <c r="IR96" s="0" t="n">
        <v>1.00990259647369</v>
      </c>
      <c r="IS96" s="0" t="n">
        <v>1.04008769989014</v>
      </c>
      <c r="IT96" s="0" t="n">
        <v>1.03943395614624</v>
      </c>
      <c r="IU96" s="0" t="n">
        <v>1.03414583206177</v>
      </c>
      <c r="IV96" s="0" t="n">
        <v>1.03278088569641</v>
      </c>
      <c r="IW96" s="0" t="n">
        <v>1.03478276729584</v>
      </c>
      <c r="IX96" s="0" t="n">
        <v>1.03694438934326</v>
      </c>
      <c r="IY96" s="0" t="n">
        <v>1.00967061519623</v>
      </c>
      <c r="IZ96" s="0" t="n">
        <v>1.04288756847382</v>
      </c>
      <c r="JA96" s="0" t="n">
        <v>1.02531230449677</v>
      </c>
      <c r="JB96" s="0" t="n">
        <v>1.03275632858276</v>
      </c>
    </row>
    <row r="97" customFormat="false" ht="12.75" hidden="false" customHeight="false" outlineLevel="0" collapsed="false">
      <c r="A97" s="0" t="s">
        <v>609</v>
      </c>
      <c r="B97" s="0" t="n">
        <v>1.13503921031952</v>
      </c>
      <c r="C97" s="0" t="n">
        <v>1.16653943061829</v>
      </c>
      <c r="D97" s="0" t="n">
        <v>1.70742229620616</v>
      </c>
      <c r="E97" s="0" t="n">
        <v>1.12712868054708</v>
      </c>
      <c r="F97" s="0" t="n">
        <v>1.13196682929993</v>
      </c>
      <c r="G97" s="0" t="n">
        <v>1.08110018571218</v>
      </c>
      <c r="H97" s="0" t="n">
        <v>1.10278447469076</v>
      </c>
      <c r="I97" s="0" t="n">
        <v>1.5238231420517</v>
      </c>
      <c r="J97" s="0" t="n">
        <v>1.26283657550812</v>
      </c>
      <c r="K97" s="0" t="n">
        <v>0.763148665428162</v>
      </c>
      <c r="L97" s="0" t="n">
        <v>1.32560455799103</v>
      </c>
      <c r="M97" s="0" t="n">
        <v>1.45742285251617</v>
      </c>
      <c r="N97" s="0" t="n">
        <v>1.38259303569794</v>
      </c>
      <c r="O97" s="0" t="n">
        <v>1.32122341791789</v>
      </c>
      <c r="P97" s="0" t="n">
        <v>1.13713133335114</v>
      </c>
      <c r="Q97" s="0" t="n">
        <v>1.37777976195018</v>
      </c>
      <c r="R97" s="0" t="n">
        <v>1.15338643391927</v>
      </c>
      <c r="S97" s="0" t="n">
        <v>1.17526960372925</v>
      </c>
      <c r="T97" s="0" t="n">
        <v>0.721373438835144</v>
      </c>
      <c r="U97" s="0" t="n">
        <v>1.22507421175639</v>
      </c>
      <c r="V97" s="0" t="n">
        <v>1.33171304066976</v>
      </c>
      <c r="W97" s="0" t="n">
        <v>1.27712043126424</v>
      </c>
      <c r="X97" s="0" t="n">
        <v>1.11245044072469</v>
      </c>
      <c r="Y97" s="0" t="n">
        <v>1.26872138182322</v>
      </c>
      <c r="Z97" s="0" t="n">
        <v>1.31211984157562</v>
      </c>
      <c r="AA97" s="0" t="n">
        <v>1.11330922444661</v>
      </c>
      <c r="AB97" s="0" t="n">
        <v>1.2689669529597</v>
      </c>
      <c r="AC97" s="0" t="n">
        <v>0.768258611361186</v>
      </c>
      <c r="AD97" s="0" t="n">
        <v>1.23882953325907</v>
      </c>
      <c r="AE97" s="0" t="n">
        <v>18.6542797088623</v>
      </c>
      <c r="AF97" s="0" t="n">
        <v>19.0682029724121</v>
      </c>
      <c r="AG97" s="0" t="n">
        <v>19.509965578715</v>
      </c>
      <c r="AH97" s="0" t="n">
        <v>14.4465564092</v>
      </c>
      <c r="AI97" s="0" t="n">
        <v>15.2585004170736</v>
      </c>
      <c r="AJ97" s="0" t="n">
        <v>16.8161894480387</v>
      </c>
      <c r="AK97" s="0" t="n">
        <v>18.6187756856283</v>
      </c>
      <c r="AL97" s="0" t="n">
        <v>20.475035349528</v>
      </c>
      <c r="AM97" s="0" t="n">
        <v>20.3640524546305</v>
      </c>
      <c r="AN97" s="0" t="n">
        <v>12.5810508728027</v>
      </c>
      <c r="AO97" s="0" t="n">
        <v>18.9922981262207</v>
      </c>
      <c r="AP97" s="0" t="n">
        <v>21.3964932759603</v>
      </c>
      <c r="AQ97" s="0" t="n">
        <v>19.8548075358073</v>
      </c>
      <c r="AR97" s="0" t="n">
        <v>20.1249319712321</v>
      </c>
      <c r="AS97" s="0" t="n">
        <v>16.032418568929</v>
      </c>
      <c r="AT97" s="0" t="n">
        <v>20.967825571696</v>
      </c>
      <c r="AU97" s="0" t="n">
        <v>16.7489458719889</v>
      </c>
      <c r="AV97" s="0" t="n">
        <v>15.6535603205363</v>
      </c>
      <c r="AW97" s="0" t="n">
        <v>7.68270270029704</v>
      </c>
      <c r="AX97" s="0" t="n">
        <v>20.1285254160563</v>
      </c>
      <c r="AY97" s="0" t="n">
        <v>20.0638103485107</v>
      </c>
      <c r="AZ97" s="0" t="n">
        <v>18.6895208358765</v>
      </c>
      <c r="BA97" s="0" t="n">
        <v>16.0080852508545</v>
      </c>
      <c r="BB97" s="0" t="n">
        <v>18.193151473999</v>
      </c>
      <c r="BC97" s="0" t="n">
        <v>19.9155928293864</v>
      </c>
      <c r="BD97" s="0" t="n">
        <v>15.3923603693644</v>
      </c>
      <c r="BE97" s="0" t="n">
        <v>20.7844530741374</v>
      </c>
      <c r="BF97" s="0" t="n">
        <v>11.0570440292358</v>
      </c>
      <c r="BG97" s="0" t="n">
        <v>18.2003904978434</v>
      </c>
      <c r="BH97" s="0" t="n">
        <v>0.608870546023051</v>
      </c>
      <c r="BI97" s="0" t="n">
        <v>0.650527745485306</v>
      </c>
      <c r="BJ97" s="0" t="n">
        <v>1.06219609578451</v>
      </c>
      <c r="BK97" s="0" t="n">
        <v>0.713501413663228</v>
      </c>
      <c r="BL97" s="0" t="n">
        <v>0.698015650113424</v>
      </c>
      <c r="BM97" s="0" t="n">
        <v>0.632238825162252</v>
      </c>
      <c r="BN97" s="0" t="n">
        <v>0.582627375920614</v>
      </c>
      <c r="BO97" s="0" t="n">
        <v>0.866564750671387</v>
      </c>
      <c r="BP97" s="0" t="n">
        <v>0.654181838035584</v>
      </c>
      <c r="BQ97" s="0" t="n">
        <v>0.385197381178538</v>
      </c>
      <c r="BR97" s="0" t="n">
        <v>0.775441745917002</v>
      </c>
      <c r="BS97" s="0" t="n">
        <v>0.781683444976807</v>
      </c>
      <c r="BT97" s="0" t="n">
        <v>0.775538186232249</v>
      </c>
      <c r="BU97" s="0" t="n">
        <v>0.723123530546824</v>
      </c>
      <c r="BV97" s="0" t="n">
        <v>0.694515705108643</v>
      </c>
      <c r="BW97" s="0" t="n">
        <v>0.757648408412933</v>
      </c>
      <c r="BX97" s="0" t="n">
        <v>0.655815919240316</v>
      </c>
      <c r="BY97" s="0" t="n">
        <v>0.737851699193319</v>
      </c>
      <c r="BZ97" s="0" t="n">
        <v>0.494369486967723</v>
      </c>
      <c r="CA97" s="0" t="n">
        <v>0.62834491332372</v>
      </c>
      <c r="CB97" s="0" t="n">
        <v>0.711807052294413</v>
      </c>
      <c r="CC97" s="0" t="n">
        <v>0.719240963459015</v>
      </c>
      <c r="CD97" s="0" t="n">
        <v>0.669038434823354</v>
      </c>
      <c r="CE97" s="0" t="n">
        <v>0.714251359303792</v>
      </c>
      <c r="CF97" s="0" t="n">
        <v>0.710989594459534</v>
      </c>
      <c r="CG97" s="0" t="n">
        <v>0.676513810952505</v>
      </c>
      <c r="CH97" s="0" t="n">
        <v>0.668374836444855</v>
      </c>
      <c r="CI97" s="0" t="n">
        <v>0.424127181371053</v>
      </c>
      <c r="CJ97" s="0" t="n">
        <v>0.700747946898143</v>
      </c>
      <c r="CK97" s="0" t="n">
        <v>0.434192816416423</v>
      </c>
      <c r="CL97" s="0" t="n">
        <v>0.502154330412547</v>
      </c>
      <c r="CM97" s="0" t="n">
        <v>0.757232447465261</v>
      </c>
      <c r="CN97" s="0" t="n">
        <v>0.586172163486481</v>
      </c>
      <c r="CO97" s="0" t="n">
        <v>0.575897643963496</v>
      </c>
      <c r="CP97" s="0" t="n">
        <v>0.500113000472387</v>
      </c>
      <c r="CQ97" s="0" t="n">
        <v>0.430495272080104</v>
      </c>
      <c r="CR97" s="0" t="n">
        <v>0.597662766774496</v>
      </c>
      <c r="CS97" s="0" t="n">
        <v>0.477210760116577</v>
      </c>
      <c r="CT97" s="0" t="n">
        <v>0.231380412975947</v>
      </c>
      <c r="CU97" s="0" t="n">
        <v>0.556697050730387</v>
      </c>
      <c r="CV97" s="0" t="n">
        <v>0.523793409268061</v>
      </c>
      <c r="CW97" s="0" t="n">
        <v>0.549053897460302</v>
      </c>
      <c r="CX97" s="0" t="n">
        <v>0.512560844421387</v>
      </c>
      <c r="CY97" s="0" t="n">
        <v>0.562508245309194</v>
      </c>
      <c r="CZ97" s="0" t="n">
        <v>0.512497613827388</v>
      </c>
      <c r="DA97" s="0" t="n">
        <v>0.516752610603968</v>
      </c>
      <c r="DB97" s="0" t="n">
        <v>0.58499534924825</v>
      </c>
      <c r="DC97" s="0" t="n">
        <v>0.394595384597778</v>
      </c>
      <c r="DD97" s="0" t="n">
        <v>0.451993664105733</v>
      </c>
      <c r="DE97" s="0" t="n">
        <v>0.496758063634237</v>
      </c>
      <c r="DF97" s="0" t="n">
        <v>0.542128264904022</v>
      </c>
      <c r="DG97" s="0" t="n">
        <v>0.536309351523717</v>
      </c>
      <c r="DH97" s="0" t="n">
        <v>0.515376607577006</v>
      </c>
      <c r="DI97" s="0" t="n">
        <v>0.503955513238907</v>
      </c>
      <c r="DJ97" s="0" t="n">
        <v>0.556976278622945</v>
      </c>
      <c r="DK97" s="0" t="n">
        <v>0.465360124905904</v>
      </c>
      <c r="DL97" s="0" t="n">
        <v>0.28268031279246</v>
      </c>
      <c r="DM97" s="0" t="n">
        <v>0.538129776716232</v>
      </c>
      <c r="DN97" s="0" t="n">
        <v>0.0221176122625669</v>
      </c>
      <c r="DO97" s="0" t="n">
        <v>0.0235659119983514</v>
      </c>
      <c r="DP97" s="0" t="n">
        <v>0.0443176279465357</v>
      </c>
      <c r="DQ97" s="0" t="n">
        <v>0.0182613767683506</v>
      </c>
      <c r="DR97" s="0" t="n">
        <v>0.0182634542385737</v>
      </c>
      <c r="DS97" s="0" t="n">
        <v>0.0168716814368963</v>
      </c>
      <c r="DT97" s="0" t="n">
        <v>0.0209076746056477</v>
      </c>
      <c r="DU97" s="0" t="n">
        <v>0.0341844956080119</v>
      </c>
      <c r="DV97" s="0" t="n">
        <v>0.0279056634753943</v>
      </c>
      <c r="DW97" s="0" t="n">
        <v>0.0184345375746489</v>
      </c>
      <c r="DX97" s="0" t="n">
        <v>0.0278478848437468</v>
      </c>
      <c r="DY97" s="0" t="n">
        <v>0.0333179173370202</v>
      </c>
      <c r="DZ97" s="0" t="n">
        <v>0.030380517244339</v>
      </c>
      <c r="EA97" s="0" t="n">
        <v>0.0287147176762422</v>
      </c>
      <c r="EB97" s="0" t="n">
        <v>0.0197808264444272</v>
      </c>
      <c r="EC97" s="0" t="n">
        <v>0.0341094819207986</v>
      </c>
      <c r="ED97" s="0" t="n">
        <v>0.020587960879008</v>
      </c>
      <c r="EE97" s="0" t="n">
        <v>0.0263837793221076</v>
      </c>
      <c r="EF97" s="0" t="n">
        <v>0.0101419606556495</v>
      </c>
      <c r="EG97" s="0" t="n">
        <v>0.0270046815276146</v>
      </c>
      <c r="EH97" s="0" t="n">
        <v>0.0278546791523695</v>
      </c>
      <c r="EI97" s="0" t="n">
        <v>0.0245544475813707</v>
      </c>
      <c r="EJ97" s="0" t="n">
        <v>0.0210775472223759</v>
      </c>
      <c r="EK97" s="0" t="n">
        <v>0.0249238175650438</v>
      </c>
      <c r="EL97" s="0" t="n">
        <v>0.0297731968263785</v>
      </c>
      <c r="EM97" s="0" t="n">
        <v>0.0173442820087075</v>
      </c>
      <c r="EN97" s="0" t="n">
        <v>0.0309670343995094</v>
      </c>
      <c r="EO97" s="0" t="n">
        <v>0.0150367810080449</v>
      </c>
      <c r="EP97" s="0" t="n">
        <v>0.0249220076948404</v>
      </c>
      <c r="EQ97" s="0" t="n">
        <v>1.04175917307536</v>
      </c>
      <c r="ER97" s="0" t="n">
        <v>1.08564102649689</v>
      </c>
      <c r="ES97" s="0" t="n">
        <v>1.30995754400889</v>
      </c>
      <c r="ET97" s="0" t="n">
        <v>1.04417292277018</v>
      </c>
      <c r="EU97" s="0" t="n">
        <v>1.08885173002879</v>
      </c>
      <c r="EV97" s="0" t="n">
        <v>1.04894427458445</v>
      </c>
      <c r="EW97" s="0" t="n">
        <v>1.03745277722677</v>
      </c>
      <c r="EX97" s="0" t="n">
        <v>1.21020686626434</v>
      </c>
      <c r="EY97" s="0" t="n">
        <v>1.11976679166158</v>
      </c>
      <c r="EZ97" s="0" t="n">
        <v>0.716823856035868</v>
      </c>
      <c r="FA97" s="0" t="n">
        <v>1.14446218808492</v>
      </c>
      <c r="FB97" s="0" t="n">
        <v>1.20191725095113</v>
      </c>
      <c r="FC97" s="0" t="n">
        <v>1.16923932234446</v>
      </c>
      <c r="FD97" s="0" t="n">
        <v>1.15362882614136</v>
      </c>
      <c r="FE97" s="0" t="n">
        <v>1.07567965984344</v>
      </c>
      <c r="FF97" s="0" t="n">
        <v>1.17673734823863</v>
      </c>
      <c r="FG97" s="0" t="n">
        <v>1.06212369600932</v>
      </c>
      <c r="FH97" s="0" t="n">
        <v>1.06616735458374</v>
      </c>
      <c r="FI97" s="0" t="n">
        <v>0.692159493764242</v>
      </c>
      <c r="FJ97" s="0" t="n">
        <v>1.11016972859701</v>
      </c>
      <c r="FK97" s="0" t="n">
        <v>1.13728606700897</v>
      </c>
      <c r="FL97" s="0" t="n">
        <v>1.13351241747538</v>
      </c>
      <c r="FM97" s="0" t="n">
        <v>1.06194814046224</v>
      </c>
      <c r="FN97" s="0" t="n">
        <v>1.11880012353261</v>
      </c>
      <c r="FO97" s="0" t="n">
        <v>1.13286960124969</v>
      </c>
      <c r="FP97" s="0" t="n">
        <v>1.05144961675008</v>
      </c>
      <c r="FQ97" s="0" t="n">
        <v>1.13004581133525</v>
      </c>
      <c r="FR97" s="0" t="n">
        <v>0.7115691502889</v>
      </c>
      <c r="FS97" s="0" t="n">
        <v>1.12026532491048</v>
      </c>
      <c r="FT97" s="0" t="n">
        <v>1.17682659626007</v>
      </c>
      <c r="FU97" s="0" t="n">
        <v>1.24400142828623</v>
      </c>
      <c r="FV97" s="0" t="n">
        <v>1.79267080624898</v>
      </c>
      <c r="FW97" s="0" t="n">
        <v>1.12141676743825</v>
      </c>
      <c r="FX97" s="0" t="n">
        <v>1.13000249862671</v>
      </c>
      <c r="FY97" s="0" t="n">
        <v>1.09412515163422</v>
      </c>
      <c r="FZ97" s="0" t="n">
        <v>1.1351748307546</v>
      </c>
      <c r="GA97" s="0" t="n">
        <v>1.61722699801127</v>
      </c>
      <c r="GB97" s="0" t="n">
        <v>1.33191819985708</v>
      </c>
      <c r="GC97" s="0" t="n">
        <v>0.784694194793701</v>
      </c>
      <c r="GD97" s="0" t="n">
        <v>1.40035418669383</v>
      </c>
      <c r="GE97" s="0" t="n">
        <v>1.51508073012034</v>
      </c>
      <c r="GF97" s="0" t="n">
        <v>1.46166666348775</v>
      </c>
      <c r="GG97" s="0" t="n">
        <v>1.39471777280172</v>
      </c>
      <c r="GH97" s="0" t="n">
        <v>1.14159520467122</v>
      </c>
      <c r="GI97" s="0" t="n">
        <v>1.47744258244832</v>
      </c>
      <c r="GJ97" s="0" t="n">
        <v>1.14546489715576</v>
      </c>
      <c r="GK97" s="0" t="n">
        <v>1.19569206237793</v>
      </c>
      <c r="GL97" s="0" t="n">
        <v>0.716227531433106</v>
      </c>
      <c r="GM97" s="0" t="n">
        <v>1.2537268002828</v>
      </c>
      <c r="GN97" s="0" t="n">
        <v>1.38749047120412</v>
      </c>
      <c r="GO97" s="0" t="n">
        <v>1.3062694867452</v>
      </c>
      <c r="GP97" s="0" t="n">
        <v>1.1297329266866</v>
      </c>
      <c r="GQ97" s="0" t="n">
        <v>1.31042369206746</v>
      </c>
      <c r="GR97" s="0" t="n">
        <v>1.38185163338979</v>
      </c>
      <c r="GS97" s="0" t="n">
        <v>1.10784312089284</v>
      </c>
      <c r="GT97" s="0" t="n">
        <v>1.31673757235209</v>
      </c>
      <c r="GU97" s="0" t="n">
        <v>0.791576464970907</v>
      </c>
      <c r="GV97" s="0" t="n">
        <v>1.25827924410502</v>
      </c>
      <c r="GW97" s="0" t="n">
        <v>1.0800500313441</v>
      </c>
      <c r="GX97" s="0" t="n">
        <v>1.15219291051229</v>
      </c>
      <c r="GY97" s="0" t="n">
        <v>1.52726395924886</v>
      </c>
      <c r="GZ97" s="0" t="n">
        <v>1.06505711873372</v>
      </c>
      <c r="HA97" s="0" t="n">
        <v>1.0877388715744</v>
      </c>
      <c r="HB97" s="0" t="n">
        <v>1.05941836039225</v>
      </c>
      <c r="HC97" s="0" t="n">
        <v>1.07361841201782</v>
      </c>
      <c r="HD97" s="0" t="n">
        <v>1.41643158594767</v>
      </c>
      <c r="HE97" s="0" t="n">
        <v>1.23057087262472</v>
      </c>
      <c r="HF97" s="0" t="n">
        <v>0.755162676175435</v>
      </c>
      <c r="HG97" s="0" t="n">
        <v>1.26126217842102</v>
      </c>
      <c r="HH97" s="0" t="n">
        <v>1.30004096031189</v>
      </c>
      <c r="HI97" s="0" t="n">
        <v>1.27236986160278</v>
      </c>
      <c r="HJ97" s="0" t="n">
        <v>1.28874965508779</v>
      </c>
      <c r="HK97" s="0" t="n">
        <v>1.09431493282318</v>
      </c>
      <c r="HL97" s="0" t="n">
        <v>1.29238609472911</v>
      </c>
      <c r="HM97" s="0" t="n">
        <v>1.09022708733877</v>
      </c>
      <c r="HN97" s="0" t="n">
        <v>1.12823979059855</v>
      </c>
      <c r="HO97" s="0" t="n">
        <v>0.692095518112183</v>
      </c>
      <c r="HP97" s="0" t="n">
        <v>1.1710489988327</v>
      </c>
      <c r="HQ97" s="0" t="n">
        <v>1.21181964874268</v>
      </c>
      <c r="HR97" s="0" t="n">
        <v>1.2125358581543</v>
      </c>
      <c r="HS97" s="0" t="n">
        <v>1.0755744377772</v>
      </c>
      <c r="HT97" s="0" t="n">
        <v>1.16707181930542</v>
      </c>
      <c r="HU97" s="0" t="n">
        <v>1.23570422331492</v>
      </c>
      <c r="HV97" s="0" t="n">
        <v>1.06678195794423</v>
      </c>
      <c r="HW97" s="0" t="n">
        <v>1.18396739164988</v>
      </c>
      <c r="HX97" s="0" t="n">
        <v>0.752483208974203</v>
      </c>
      <c r="HY97" s="0" t="n">
        <v>1.15228005250295</v>
      </c>
      <c r="HZ97" s="0" t="n">
        <v>1.40189325809479</v>
      </c>
      <c r="IA97" s="0" t="n">
        <v>1.62224372227987</v>
      </c>
      <c r="IB97" s="0" t="n">
        <v>3.33862765630086</v>
      </c>
      <c r="IC97" s="0" t="n">
        <v>1.53601094086965</v>
      </c>
      <c r="ID97" s="0" t="n">
        <v>1.47798657417297</v>
      </c>
      <c r="IE97" s="0" t="n">
        <v>1.20777750015259</v>
      </c>
      <c r="IF97" s="0" t="n">
        <v>1.32516372203827</v>
      </c>
      <c r="IG97" s="0" t="n">
        <v>2.26375913619995</v>
      </c>
      <c r="IH97" s="0" t="n">
        <v>1.75087463855743</v>
      </c>
      <c r="II97" s="0" t="n">
        <v>1.06278145313263</v>
      </c>
      <c r="IJ97" s="0" t="n">
        <v>1.89561800161997</v>
      </c>
      <c r="IK97" s="0" t="n">
        <v>2.11307978630066</v>
      </c>
      <c r="IL97" s="0" t="n">
        <v>2.03337983290354</v>
      </c>
      <c r="IM97" s="0" t="n">
        <v>1.83935455481211</v>
      </c>
      <c r="IN97" s="0" t="n">
        <v>1.53994063536326</v>
      </c>
      <c r="IO97" s="0" t="n">
        <v>2.15234629313151</v>
      </c>
      <c r="IP97" s="0" t="n">
        <v>1.48246423403422</v>
      </c>
      <c r="IQ97" s="0" t="n">
        <v>2.06591693560282</v>
      </c>
      <c r="IR97" s="0" t="n">
        <v>0.946376880009969</v>
      </c>
      <c r="IS97" s="0" t="n">
        <v>1.68030647436778</v>
      </c>
      <c r="IT97" s="0" t="n">
        <v>1.80016593138377</v>
      </c>
      <c r="IU97" s="0" t="n">
        <v>1.68625891208649</v>
      </c>
      <c r="IV97" s="0" t="n">
        <v>1.59512313206991</v>
      </c>
      <c r="IW97" s="0" t="n">
        <v>1.72218720118205</v>
      </c>
      <c r="IX97" s="0" t="n">
        <v>1.91609648863475</v>
      </c>
      <c r="IY97" s="0" t="n">
        <v>1.37828842798869</v>
      </c>
      <c r="IZ97" s="0" t="n">
        <v>1.92806120713552</v>
      </c>
      <c r="JA97" s="0" t="n">
        <v>0.966827154159546</v>
      </c>
      <c r="JB97" s="0" t="n">
        <v>1.78571764628092</v>
      </c>
    </row>
    <row r="98" customFormat="false" ht="12.75" hidden="false" customHeight="false" outlineLevel="0" collapsed="false">
      <c r="A98" s="0" t="s">
        <v>613</v>
      </c>
      <c r="B98" s="0" t="n">
        <v>1.16139256954193</v>
      </c>
      <c r="C98" s="0" t="n">
        <v>0</v>
      </c>
      <c r="D98" s="0" t="n">
        <v>1.77545499801636</v>
      </c>
      <c r="E98" s="0" t="n">
        <v>1.1338711977005</v>
      </c>
      <c r="F98" s="0" t="n">
        <v>1.18697774410248</v>
      </c>
      <c r="G98" s="0" t="n">
        <v>1.12010228633881</v>
      </c>
      <c r="H98" s="0" t="n">
        <v>1.09772861003876</v>
      </c>
      <c r="I98" s="0" t="n">
        <v>1.59965872764587</v>
      </c>
      <c r="J98" s="0" t="n">
        <v>1.38904023170471</v>
      </c>
      <c r="K98" s="0" t="n">
        <v>1.18656432628632</v>
      </c>
      <c r="L98" s="0" t="n">
        <v>1.37208020687103</v>
      </c>
      <c r="M98" s="0" t="n">
        <v>1.51550686359406</v>
      </c>
      <c r="N98" s="0" t="n">
        <v>1.4106365442276</v>
      </c>
      <c r="O98" s="0" t="n">
        <v>1.37008249759674</v>
      </c>
      <c r="P98" s="0" t="n">
        <v>1.16479647159576</v>
      </c>
      <c r="Q98" s="0" t="n">
        <v>1.43260717391968</v>
      </c>
      <c r="R98" s="0" t="n">
        <v>1.16344261169434</v>
      </c>
      <c r="S98" s="0" t="n">
        <v>1.18051743507385</v>
      </c>
      <c r="T98" s="0" t="n">
        <v>1.11089980602264</v>
      </c>
      <c r="U98" s="0" t="n">
        <v>1.32304298877716</v>
      </c>
      <c r="V98" s="0" t="n">
        <v>1.35624718666077</v>
      </c>
      <c r="W98" s="0" t="n">
        <v>1.34713411331177</v>
      </c>
      <c r="X98" s="0" t="n">
        <v>1.15693497657776</v>
      </c>
      <c r="Y98" s="0" t="n">
        <v>1.31607794761658</v>
      </c>
      <c r="Z98" s="0" t="n">
        <v>1.32407307624817</v>
      </c>
      <c r="AA98" s="0" t="n">
        <v>0</v>
      </c>
      <c r="AB98" s="0" t="n">
        <v>1.3364132642746</v>
      </c>
      <c r="AC98" s="0" t="n">
        <v>1.18375074863434</v>
      </c>
      <c r="AD98" s="0" t="n">
        <v>1.31360113620758</v>
      </c>
      <c r="AE98" s="0" t="n">
        <v>15.6256704330444</v>
      </c>
      <c r="AF98" s="0" t="n">
        <v>0</v>
      </c>
      <c r="AG98" s="0" t="n">
        <v>17.9075946807861</v>
      </c>
      <c r="AH98" s="0" t="n">
        <v>15.5834398269653</v>
      </c>
      <c r="AI98" s="0" t="n">
        <v>14.5043716430664</v>
      </c>
      <c r="AJ98" s="0" t="n">
        <v>13.6764650344849</v>
      </c>
      <c r="AK98" s="0" t="n">
        <v>13.9957237243652</v>
      </c>
      <c r="AL98" s="0" t="n">
        <v>16.2587280273438</v>
      </c>
      <c r="AM98" s="0" t="n">
        <v>19.5508403778076</v>
      </c>
      <c r="AN98" s="0" t="n">
        <v>15.777455329895</v>
      </c>
      <c r="AO98" s="0" t="n">
        <v>16.4324798583984</v>
      </c>
      <c r="AP98" s="0" t="n">
        <v>18.3621215820313</v>
      </c>
      <c r="AQ98" s="0" t="n">
        <v>16.7378406524658</v>
      </c>
      <c r="AR98" s="0" t="n">
        <v>17.5608882904053</v>
      </c>
      <c r="AS98" s="0" t="n">
        <v>12.1189250946045</v>
      </c>
      <c r="AT98" s="0" t="n">
        <v>17.9685726165772</v>
      </c>
      <c r="AU98" s="0" t="n">
        <v>14.4439239501953</v>
      </c>
      <c r="AV98" s="0" t="n">
        <v>11.3048782348633</v>
      </c>
      <c r="AW98" s="0" t="n">
        <v>15.0905227661133</v>
      </c>
      <c r="AX98" s="0" t="n">
        <v>18.9760932922363</v>
      </c>
      <c r="AY98" s="0" t="n">
        <v>20.2602882385254</v>
      </c>
      <c r="AZ98" s="0" t="n">
        <v>16.8193778991699</v>
      </c>
      <c r="BA98" s="0" t="n">
        <v>14.8786563873291</v>
      </c>
      <c r="BB98" s="0" t="n">
        <v>17.0092658996582</v>
      </c>
      <c r="BC98" s="0" t="n">
        <v>16.139518737793</v>
      </c>
      <c r="BD98" s="0" t="n">
        <v>0</v>
      </c>
      <c r="BE98" s="0" t="n">
        <v>18.6735420227051</v>
      </c>
      <c r="BF98" s="0" t="n">
        <v>15.4387435913086</v>
      </c>
      <c r="BG98" s="0" t="n">
        <v>16.5087909698486</v>
      </c>
      <c r="BH98" s="0" t="n">
        <v>0.59184193611145</v>
      </c>
      <c r="BI98" s="0" t="n">
        <v>0</v>
      </c>
      <c r="BJ98" s="0" t="n">
        <v>1.04840660095215</v>
      </c>
      <c r="BK98" s="0" t="n">
        <v>0.555657744407654</v>
      </c>
      <c r="BL98" s="0" t="n">
        <v>0.673767328262329</v>
      </c>
      <c r="BM98" s="0" t="n">
        <v>0.644012272357941</v>
      </c>
      <c r="BN98" s="0" t="n">
        <v>0.605446577072144</v>
      </c>
      <c r="BO98" s="0" t="n">
        <v>0.935171961784363</v>
      </c>
      <c r="BP98" s="0" t="n">
        <v>0.650077164173126</v>
      </c>
      <c r="BQ98" s="0" t="n">
        <v>0.62831711769104</v>
      </c>
      <c r="BR98" s="0" t="n">
        <v>0.769047498703003</v>
      </c>
      <c r="BS98" s="0" t="n">
        <v>0.77786910533905</v>
      </c>
      <c r="BT98" s="0" t="n">
        <v>0.776179373264313</v>
      </c>
      <c r="BU98" s="0" t="n">
        <v>0.725276410579681</v>
      </c>
      <c r="BV98" s="0" t="n">
        <v>0.731027781963348</v>
      </c>
      <c r="BW98" s="0" t="n">
        <v>0.75981867313385</v>
      </c>
      <c r="BX98" s="0" t="n">
        <v>0.620710968971252</v>
      </c>
      <c r="BY98" s="0" t="n">
        <v>0.764431178569794</v>
      </c>
      <c r="BZ98" s="0" t="n">
        <v>0.561507225036621</v>
      </c>
      <c r="CA98" s="0" t="n">
        <v>0.607762753963471</v>
      </c>
      <c r="CB98" s="0" t="n">
        <v>0.579866230487824</v>
      </c>
      <c r="CC98" s="0" t="n">
        <v>0.71169513463974</v>
      </c>
      <c r="CD98" s="0" t="n">
        <v>0.634867191314697</v>
      </c>
      <c r="CE98" s="0" t="n">
        <v>0.668210387229919</v>
      </c>
      <c r="CF98" s="0" t="n">
        <v>0.712780237197876</v>
      </c>
      <c r="CG98" s="0" t="n">
        <v>0</v>
      </c>
      <c r="CH98" s="0" t="n">
        <v>0.631247222423554</v>
      </c>
      <c r="CI98" s="0" t="n">
        <v>0.631781995296478</v>
      </c>
      <c r="CJ98" s="0" t="n">
        <v>0.680544018745422</v>
      </c>
      <c r="CK98" s="0" t="n">
        <v>0.328194826841354</v>
      </c>
      <c r="CL98" s="0" t="n">
        <v>0</v>
      </c>
      <c r="CM98" s="0" t="n">
        <v>0.679746627807617</v>
      </c>
      <c r="CN98" s="0" t="n">
        <v>0.300540775060654</v>
      </c>
      <c r="CO98" s="0" t="n">
        <v>0.448478817939758</v>
      </c>
      <c r="CP98" s="0" t="n">
        <v>0.425456076860428</v>
      </c>
      <c r="CQ98" s="0" t="n">
        <v>0.371255308389664</v>
      </c>
      <c r="CR98" s="0" t="n">
        <v>0.617230951786041</v>
      </c>
      <c r="CS98" s="0" t="n">
        <v>0.334875136613846</v>
      </c>
      <c r="CT98" s="0" t="n">
        <v>0.372138410806656</v>
      </c>
      <c r="CU98" s="0" t="n">
        <v>0.478362411260605</v>
      </c>
      <c r="CV98" s="0" t="n">
        <v>0.43906581401825</v>
      </c>
      <c r="CW98" s="0" t="n">
        <v>0.473570346832275</v>
      </c>
      <c r="CX98" s="0" t="n">
        <v>0.428578466176987</v>
      </c>
      <c r="CY98" s="0" t="n">
        <v>0.53052544593811</v>
      </c>
      <c r="CZ98" s="0" t="n">
        <v>0.434684783220291</v>
      </c>
      <c r="DA98" s="0" t="n">
        <v>0.379482120275497</v>
      </c>
      <c r="DB98" s="0" t="n">
        <v>0.564123928546906</v>
      </c>
      <c r="DC98" s="0" t="n">
        <v>0.310945510864258</v>
      </c>
      <c r="DD98" s="0" t="n">
        <v>0.309295237064362</v>
      </c>
      <c r="DE98" s="0" t="n">
        <v>0.234344244003296</v>
      </c>
      <c r="DF98" s="0" t="n">
        <v>0.434738725423813</v>
      </c>
      <c r="DG98" s="0" t="n">
        <v>0.394232541322708</v>
      </c>
      <c r="DH98" s="0" t="n">
        <v>0.364296793937683</v>
      </c>
      <c r="DI98" s="0" t="n">
        <v>0.423654675483704</v>
      </c>
      <c r="DJ98" s="0" t="n">
        <v>0</v>
      </c>
      <c r="DK98" s="0" t="n">
        <v>0.315838783979416</v>
      </c>
      <c r="DL98" s="0" t="n">
        <v>0.367128849029541</v>
      </c>
      <c r="DM98" s="0" t="n">
        <v>0.406890630722046</v>
      </c>
      <c r="DN98" s="0" t="n">
        <v>0.0396436639130116</v>
      </c>
      <c r="DO98" s="0" t="n">
        <v>0</v>
      </c>
      <c r="DP98" s="0" t="n">
        <v>0.0608719065785408</v>
      </c>
      <c r="DQ98" s="0" t="n">
        <v>0.0399527736008167</v>
      </c>
      <c r="DR98" s="0" t="n">
        <v>0.0350516699254513</v>
      </c>
      <c r="DS98" s="0" t="n">
        <v>0.0325708240270615</v>
      </c>
      <c r="DT98" s="0" t="n">
        <v>0.0354826077818871</v>
      </c>
      <c r="DU98" s="0" t="n">
        <v>0.0473649427294731</v>
      </c>
      <c r="DV98" s="0" t="n">
        <v>0.0490817576646805</v>
      </c>
      <c r="DW98" s="0" t="n">
        <v>0.0418255031108856</v>
      </c>
      <c r="DX98" s="0" t="n">
        <v>0.0432588681578636</v>
      </c>
      <c r="DY98" s="0" t="n">
        <v>0.0496994517743588</v>
      </c>
      <c r="DZ98" s="0" t="n">
        <v>0.0450535044074059</v>
      </c>
      <c r="EA98" s="0" t="n">
        <v>0.0448222756385803</v>
      </c>
      <c r="EB98" s="0" t="n">
        <v>0.0317629985511303</v>
      </c>
      <c r="EC98" s="0" t="n">
        <v>0.0493262968957424</v>
      </c>
      <c r="ED98" s="0" t="n">
        <v>0.0373612679541111</v>
      </c>
      <c r="EE98" s="0" t="n">
        <v>0.0384143218398094</v>
      </c>
      <c r="EF98" s="0" t="n">
        <v>0.0381705611944199</v>
      </c>
      <c r="EG98" s="0" t="n">
        <v>0.0472406707704067</v>
      </c>
      <c r="EH98" s="0" t="n">
        <v>0.0500734113156796</v>
      </c>
      <c r="EI98" s="0" t="n">
        <v>0.0415033027529717</v>
      </c>
      <c r="EJ98" s="0" t="n">
        <v>0.038276981562376</v>
      </c>
      <c r="EK98" s="0" t="n">
        <v>0.0438819564878941</v>
      </c>
      <c r="EL98" s="0" t="n">
        <v>0.0440072193741798</v>
      </c>
      <c r="EM98" s="0" t="n">
        <v>0</v>
      </c>
      <c r="EN98" s="0" t="n">
        <v>0.0493172779679298</v>
      </c>
      <c r="EO98" s="0" t="n">
        <v>0.0397536084055901</v>
      </c>
      <c r="EP98" s="0" t="n">
        <v>0.0433517806231976</v>
      </c>
      <c r="EQ98" s="0" t="n">
        <v>1.07994902133942</v>
      </c>
      <c r="ER98" s="0" t="n">
        <v>0</v>
      </c>
      <c r="ES98" s="0" t="n">
        <v>1.42561304569244</v>
      </c>
      <c r="ET98" s="0" t="n">
        <v>1.04959082603455</v>
      </c>
      <c r="EU98" s="0" t="n">
        <v>1.15706014633179</v>
      </c>
      <c r="EV98" s="0" t="n">
        <v>1.09626436233521</v>
      </c>
      <c r="EW98" s="0" t="n">
        <v>1.05496215820313</v>
      </c>
      <c r="EX98" s="0" t="n">
        <v>1.36184704303741</v>
      </c>
      <c r="EY98" s="0" t="n">
        <v>1.20515096187592</v>
      </c>
      <c r="EZ98" s="0" t="n">
        <v>1.14529430866241</v>
      </c>
      <c r="FA98" s="0" t="n">
        <v>1.2264986038208</v>
      </c>
      <c r="FB98" s="0" t="n">
        <v>1.28699016571045</v>
      </c>
      <c r="FC98" s="0" t="n">
        <v>1.24697065353394</v>
      </c>
      <c r="FD98" s="0" t="n">
        <v>1.23878562450409</v>
      </c>
      <c r="FE98" s="0" t="n">
        <v>1.13186323642731</v>
      </c>
      <c r="FF98" s="0" t="n">
        <v>1.26412785053253</v>
      </c>
      <c r="FG98" s="0" t="n">
        <v>1.0726535320282</v>
      </c>
      <c r="FH98" s="0" t="n">
        <v>1.09992647171021</v>
      </c>
      <c r="FI98" s="0" t="n">
        <v>1.04065477848053</v>
      </c>
      <c r="FJ98" s="0" t="n">
        <v>1.19673728942871</v>
      </c>
      <c r="FK98" s="0" t="n">
        <v>1.16004681587219</v>
      </c>
      <c r="FL98" s="0" t="n">
        <v>1.2090357542038</v>
      </c>
      <c r="FM98" s="0" t="n">
        <v>1.10545992851257</v>
      </c>
      <c r="FN98" s="0" t="n">
        <v>1.16310298442841</v>
      </c>
      <c r="FO98" s="0" t="n">
        <v>1.18543088436127</v>
      </c>
      <c r="FP98" s="0" t="n">
        <v>0</v>
      </c>
      <c r="FQ98" s="0" t="n">
        <v>1.18231952190399</v>
      </c>
      <c r="FR98" s="0" t="n">
        <v>1.10625958442688</v>
      </c>
      <c r="FS98" s="0" t="n">
        <v>1.18330800533295</v>
      </c>
      <c r="FT98" s="0" t="n">
        <v>1.18651211261749</v>
      </c>
      <c r="FU98" s="0" t="n">
        <v>0</v>
      </c>
      <c r="FV98" s="0" t="n">
        <v>1.8559650182724</v>
      </c>
      <c r="FW98" s="0" t="n">
        <v>1.14402198791504</v>
      </c>
      <c r="FX98" s="0" t="n">
        <v>1.19086813926697</v>
      </c>
      <c r="FY98" s="0" t="n">
        <v>1.13410925865173</v>
      </c>
      <c r="FZ98" s="0" t="n">
        <v>1.12025153636932</v>
      </c>
      <c r="GA98" s="0" t="n">
        <v>1.59462916851044</v>
      </c>
      <c r="GB98" s="0" t="n">
        <v>1.48400247097015</v>
      </c>
      <c r="GC98" s="0" t="n">
        <v>1.2018004655838</v>
      </c>
      <c r="GD98" s="0" t="n">
        <v>1.4350380897522</v>
      </c>
      <c r="GE98" s="0" t="n">
        <v>1.53794527053833</v>
      </c>
      <c r="GF98" s="0" t="n">
        <v>1.45068311691284</v>
      </c>
      <c r="GG98" s="0" t="n">
        <v>1.42502284049988</v>
      </c>
      <c r="GH98" s="0" t="n">
        <v>1.16199314594269</v>
      </c>
      <c r="GI98" s="0" t="n">
        <v>1.49679505825043</v>
      </c>
      <c r="GJ98" s="0" t="n">
        <v>1.16333520412445</v>
      </c>
      <c r="GK98" s="0" t="n">
        <v>1.18703639507294</v>
      </c>
      <c r="GL98" s="0" t="n">
        <v>1.12821209430695</v>
      </c>
      <c r="GM98" s="0" t="n">
        <v>1.34836149215698</v>
      </c>
      <c r="GN98" s="0" t="n">
        <v>1.46792960166931</v>
      </c>
      <c r="GO98" s="0" t="n">
        <v>1.37361216545105</v>
      </c>
      <c r="GP98" s="0" t="n">
        <v>1.18937599658966</v>
      </c>
      <c r="GQ98" s="0" t="n">
        <v>1.35420382022858</v>
      </c>
      <c r="GR98" s="0" t="n">
        <v>1.34896576404572</v>
      </c>
      <c r="GS98" s="0" t="n">
        <v>0</v>
      </c>
      <c r="GT98" s="0" t="n">
        <v>1.39376521110535</v>
      </c>
      <c r="GU98" s="0" t="n">
        <v>1.22300589084625</v>
      </c>
      <c r="GV98" s="0" t="n">
        <v>1.31701004505157</v>
      </c>
      <c r="GW98" s="0" t="n">
        <v>1.18558478355408</v>
      </c>
      <c r="GX98" s="0" t="n">
        <v>0</v>
      </c>
      <c r="GY98" s="0" t="n">
        <v>1.82646870613098</v>
      </c>
      <c r="GZ98" s="0" t="n">
        <v>1.1652706861496</v>
      </c>
      <c r="HA98" s="0" t="n">
        <v>1.20089626312256</v>
      </c>
      <c r="HB98" s="0" t="n">
        <v>1.13016951084137</v>
      </c>
      <c r="HC98" s="0" t="n">
        <v>1.10192430019379</v>
      </c>
      <c r="HD98" s="0" t="n">
        <v>1.53051698207855</v>
      </c>
      <c r="HE98" s="0" t="n">
        <v>1.77031302452087</v>
      </c>
      <c r="HF98" s="0" t="n">
        <v>1.19482576847076</v>
      </c>
      <c r="HG98" s="0" t="n">
        <v>1.44803750514984</v>
      </c>
      <c r="HH98" s="0" t="n">
        <v>1.5304456949234</v>
      </c>
      <c r="HI98" s="0" t="n">
        <v>1.43895757198334</v>
      </c>
      <c r="HJ98" s="0" t="n">
        <v>1.47042334079742</v>
      </c>
      <c r="HK98" s="0" t="n">
        <v>1.14129829406738</v>
      </c>
      <c r="HL98" s="0" t="n">
        <v>1.50123798847198</v>
      </c>
      <c r="HM98" s="0" t="n">
        <v>1.16061151027679</v>
      </c>
      <c r="HN98" s="0" t="n">
        <v>1.16004133224487</v>
      </c>
      <c r="HO98" s="0" t="n">
        <v>1.12981927394867</v>
      </c>
      <c r="HP98" s="0" t="n">
        <v>1.49083006381989</v>
      </c>
      <c r="HQ98" s="0" t="n">
        <v>1.84424495697021</v>
      </c>
      <c r="HR98" s="0" t="n">
        <v>1.42684364318848</v>
      </c>
      <c r="HS98" s="0" t="n">
        <v>1.20455396175385</v>
      </c>
      <c r="HT98" s="0" t="n">
        <v>1.35392737388611</v>
      </c>
      <c r="HU98" s="0" t="n">
        <v>1.32597029209137</v>
      </c>
      <c r="HV98" s="0" t="n">
        <v>0</v>
      </c>
      <c r="HW98" s="0" t="n">
        <v>1.49977588653564</v>
      </c>
      <c r="HX98" s="0" t="n">
        <v>1.21378469467163</v>
      </c>
      <c r="HY98" s="0" t="n">
        <v>1.34426295757294</v>
      </c>
      <c r="HZ98" s="0" t="n">
        <v>1.16199088096619</v>
      </c>
      <c r="IA98" s="0" t="n">
        <v>0</v>
      </c>
      <c r="IB98" s="0" t="n">
        <v>2.05516004562378</v>
      </c>
      <c r="IC98" s="0" t="n">
        <v>1.14121639728546</v>
      </c>
      <c r="ID98" s="0" t="n">
        <v>1.18585085868835</v>
      </c>
      <c r="IE98" s="0" t="n">
        <v>1.10722148418427</v>
      </c>
      <c r="IF98" s="0" t="n">
        <v>1.13428270816803</v>
      </c>
      <c r="IG98" s="0" t="n">
        <v>1.68253099918365</v>
      </c>
      <c r="IH98" s="0" t="n">
        <v>1.28309988975525</v>
      </c>
      <c r="II98" s="0" t="n">
        <v>1.28761386871338</v>
      </c>
      <c r="IJ98" s="0" t="n">
        <v>1.3693151473999</v>
      </c>
      <c r="IK98" s="0" t="n">
        <v>1.47729861736298</v>
      </c>
      <c r="IL98" s="0" t="n">
        <v>1.42347455024719</v>
      </c>
      <c r="IM98" s="0" t="n">
        <v>1.340935587883</v>
      </c>
      <c r="IN98" s="0" t="n">
        <v>1.25810146331787</v>
      </c>
      <c r="IO98" s="0" t="n">
        <v>1.47170317173004</v>
      </c>
      <c r="IP98" s="0" t="n">
        <v>1.1766848564148</v>
      </c>
      <c r="IQ98" s="0" t="n">
        <v>1.58509480953217</v>
      </c>
      <c r="IR98" s="0" t="n">
        <v>1.11633682250977</v>
      </c>
      <c r="IS98" s="0" t="n">
        <v>1.26349174976349</v>
      </c>
      <c r="IT98" s="0" t="n">
        <v>1.21590983867645</v>
      </c>
      <c r="IU98" s="0" t="n">
        <v>1.26524949073792</v>
      </c>
      <c r="IV98" s="0" t="n">
        <v>1.20609438419342</v>
      </c>
      <c r="IW98" s="0" t="n">
        <v>1.27257370948792</v>
      </c>
      <c r="IX98" s="0" t="n">
        <v>1.3707994222641</v>
      </c>
      <c r="IY98" s="0" t="n">
        <v>0</v>
      </c>
      <c r="IZ98" s="0" t="n">
        <v>1.32425475120544</v>
      </c>
      <c r="JA98" s="0" t="n">
        <v>1.20805299282074</v>
      </c>
      <c r="JB98" s="0" t="n">
        <v>1.3178129196167</v>
      </c>
    </row>
    <row r="99" customFormat="false" ht="12.75" hidden="false" customHeight="false" outlineLevel="0" collapsed="false">
      <c r="A99" s="0" t="s">
        <v>347</v>
      </c>
      <c r="B99" s="356" t="n">
        <v>0</v>
      </c>
      <c r="C99" s="356" t="n">
        <v>0</v>
      </c>
      <c r="D99" s="356" t="n">
        <v>0.922827243804932</v>
      </c>
      <c r="E99" s="356" t="n">
        <v>0.531718254089356</v>
      </c>
      <c r="F99" s="356" t="n">
        <v>0</v>
      </c>
      <c r="G99" s="356" t="n">
        <v>0</v>
      </c>
      <c r="H99" s="356" t="n">
        <v>0.517922699451447</v>
      </c>
      <c r="I99" s="356" t="n">
        <v>0.820722877979279</v>
      </c>
      <c r="J99" s="356" t="n">
        <v>0</v>
      </c>
      <c r="K99" s="356" t="n">
        <v>0</v>
      </c>
      <c r="L99" s="356" t="n">
        <v>0.706220984458923</v>
      </c>
      <c r="M99" s="356" t="n">
        <v>1.61265963315964</v>
      </c>
      <c r="N99" s="356" t="n">
        <v>1.45981627702713</v>
      </c>
      <c r="O99" s="356" t="n">
        <v>0.716470420360565</v>
      </c>
      <c r="P99" s="356" t="n">
        <v>0</v>
      </c>
      <c r="Q99" s="356" t="n">
        <v>0.798795223236084</v>
      </c>
      <c r="R99" s="356" t="n">
        <v>1.05965715646744</v>
      </c>
      <c r="S99" s="356" t="n">
        <v>0.638864576816559</v>
      </c>
      <c r="T99" s="356" t="n">
        <v>0</v>
      </c>
      <c r="U99" s="356" t="n">
        <v>0.644636034965515</v>
      </c>
      <c r="V99" s="356" t="n">
        <v>0.701214730739594</v>
      </c>
      <c r="W99" s="356" t="n">
        <v>0.707684874534607</v>
      </c>
      <c r="X99" s="356" t="n">
        <v>0</v>
      </c>
      <c r="Y99" s="356" t="n">
        <v>0</v>
      </c>
      <c r="Z99" s="356" t="n">
        <v>0.696106553077698</v>
      </c>
      <c r="AA99" s="356" t="n">
        <v>0.505985379219055</v>
      </c>
      <c r="AB99" s="356" t="n">
        <v>0.716538190841675</v>
      </c>
      <c r="AC99" s="356" t="n">
        <v>0</v>
      </c>
      <c r="AD99" s="356" t="n">
        <v>0</v>
      </c>
      <c r="AE99" s="356" t="n">
        <v>0</v>
      </c>
      <c r="AF99" s="356" t="n">
        <v>0</v>
      </c>
      <c r="AG99" s="356" t="n">
        <v>5.28375196456909</v>
      </c>
      <c r="AH99" s="356" t="n">
        <v>2.98739433288574</v>
      </c>
      <c r="AI99" s="356" t="n">
        <v>0</v>
      </c>
      <c r="AJ99" s="356" t="n">
        <v>0</v>
      </c>
      <c r="AK99" s="356" t="n">
        <v>1.96991777420044</v>
      </c>
      <c r="AL99" s="356" t="n">
        <v>4.78896236419678</v>
      </c>
      <c r="AM99" s="356" t="n">
        <v>0</v>
      </c>
      <c r="AN99" s="356" t="n">
        <v>0</v>
      </c>
      <c r="AO99" s="356" t="n">
        <v>4.18841028213501</v>
      </c>
      <c r="AP99" s="356" t="n">
        <v>9.00184941291809</v>
      </c>
      <c r="AQ99" s="356" t="n">
        <v>8.07261037826538</v>
      </c>
      <c r="AR99" s="356" t="n">
        <v>4.98344707489014</v>
      </c>
      <c r="AS99" s="356" t="n">
        <v>0</v>
      </c>
      <c r="AT99" s="356" t="n">
        <v>5.70321941375732</v>
      </c>
      <c r="AU99" s="356" t="n">
        <v>5.3739298582077</v>
      </c>
      <c r="AV99" s="356" t="n">
        <v>2.3705141544342</v>
      </c>
      <c r="AW99" s="356" t="n">
        <v>0</v>
      </c>
      <c r="AX99" s="356" t="n">
        <v>4.00828742980957</v>
      </c>
      <c r="AY99" s="356" t="n">
        <v>3.65565729141235</v>
      </c>
      <c r="AZ99" s="356" t="n">
        <v>4.50133514404297</v>
      </c>
      <c r="BA99" s="356" t="n">
        <v>0</v>
      </c>
      <c r="BB99" s="356" t="n">
        <v>0</v>
      </c>
      <c r="BC99" s="356" t="n">
        <v>4.90076446533203</v>
      </c>
      <c r="BD99" s="356" t="n">
        <v>2.22131371498108</v>
      </c>
      <c r="BE99" s="356" t="n">
        <v>4.85695552825928</v>
      </c>
      <c r="BF99" s="356" t="n">
        <v>0</v>
      </c>
      <c r="BG99" s="356" t="n">
        <v>0</v>
      </c>
      <c r="BH99" s="356" t="n">
        <v>0</v>
      </c>
      <c r="BI99" s="356" t="n">
        <v>0</v>
      </c>
      <c r="BJ99" s="356" t="n">
        <v>0.597240030765533</v>
      </c>
      <c r="BK99" s="356" t="n">
        <v>0.326738774776459</v>
      </c>
      <c r="BL99" s="356" t="n">
        <v>0</v>
      </c>
      <c r="BM99" s="356" t="n">
        <v>0</v>
      </c>
      <c r="BN99" s="356" t="n">
        <v>0.163294151425362</v>
      </c>
      <c r="BO99" s="356" t="n">
        <v>0.505743145942688</v>
      </c>
      <c r="BP99" s="356" t="n">
        <v>0</v>
      </c>
      <c r="BQ99" s="356" t="n">
        <v>0</v>
      </c>
      <c r="BR99" s="356" t="n">
        <v>0.443387925624847</v>
      </c>
      <c r="BS99" s="356" t="n">
        <v>0.822895348072052</v>
      </c>
      <c r="BT99" s="356" t="n">
        <v>0.719115018844605</v>
      </c>
      <c r="BU99" s="356" t="n">
        <v>0.395587772130966</v>
      </c>
      <c r="BV99" s="356" t="n">
        <v>0</v>
      </c>
      <c r="BW99" s="356" t="n">
        <v>0.446985930204392</v>
      </c>
      <c r="BX99" s="356" t="n">
        <v>0.49193762242794</v>
      </c>
      <c r="BY99" s="356" t="n">
        <v>0.281610250473022</v>
      </c>
      <c r="BZ99" s="356" t="n">
        <v>0</v>
      </c>
      <c r="CA99" s="356" t="n">
        <v>0.383026361465454</v>
      </c>
      <c r="CB99" s="356" t="n">
        <v>0.22222675383091</v>
      </c>
      <c r="CC99" s="356" t="n">
        <v>0.401697933673859</v>
      </c>
      <c r="CD99" s="356" t="n">
        <v>0</v>
      </c>
      <c r="CE99" s="356" t="n">
        <v>0</v>
      </c>
      <c r="CF99" s="356" t="n">
        <v>0.368652939796448</v>
      </c>
      <c r="CG99" s="356" t="n">
        <v>0.0923763141036034</v>
      </c>
      <c r="CH99" s="356" t="n">
        <v>0.390260338783264</v>
      </c>
      <c r="CI99" s="356" t="n">
        <v>0</v>
      </c>
      <c r="CJ99" s="356" t="n">
        <v>0</v>
      </c>
      <c r="CK99" s="356" t="n">
        <v>0</v>
      </c>
      <c r="CL99" s="356" t="n">
        <v>0</v>
      </c>
      <c r="CM99" s="356" t="n">
        <v>0.52277398109436</v>
      </c>
      <c r="CN99" s="356" t="n">
        <v>0.327016115188599</v>
      </c>
      <c r="CO99" s="356" t="n">
        <v>0</v>
      </c>
      <c r="CP99" s="356" t="n">
        <v>0</v>
      </c>
      <c r="CQ99" s="356" t="n">
        <v>0.153875812888145</v>
      </c>
      <c r="CR99" s="356" t="n">
        <v>0.455644905567169</v>
      </c>
      <c r="CS99" s="356" t="n">
        <v>0</v>
      </c>
      <c r="CT99" s="356" t="n">
        <v>0</v>
      </c>
      <c r="CU99" s="356" t="n">
        <v>0.413996130228043</v>
      </c>
      <c r="CV99" s="356" t="n">
        <v>0.720161855220795</v>
      </c>
      <c r="CW99" s="356" t="n">
        <v>0.653482675552368</v>
      </c>
      <c r="CX99" s="356" t="n">
        <v>0.373196393251419</v>
      </c>
      <c r="CY99" s="356" t="n">
        <v>0</v>
      </c>
      <c r="CZ99" s="356" t="n">
        <v>0.406007677316666</v>
      </c>
      <c r="DA99" s="356" t="n">
        <v>0.489229053258896</v>
      </c>
      <c r="DB99" s="356" t="n">
        <v>0.256647706031799</v>
      </c>
      <c r="DC99" s="356" t="n">
        <v>0</v>
      </c>
      <c r="DD99" s="356" t="n">
        <v>0.366750985383987</v>
      </c>
      <c r="DE99" s="356" t="n">
        <v>0.19554403424263</v>
      </c>
      <c r="DF99" s="356" t="n">
        <v>0.388064503669739</v>
      </c>
      <c r="DG99" s="356" t="n">
        <v>0</v>
      </c>
      <c r="DH99" s="356" t="n">
        <v>0</v>
      </c>
      <c r="DI99" s="356" t="n">
        <v>0.344996511936188</v>
      </c>
      <c r="DJ99" s="356" t="n">
        <v>0.0919333174824715</v>
      </c>
      <c r="DK99" s="356" t="n">
        <v>0.364021182060242</v>
      </c>
      <c r="DL99" s="356" t="n">
        <v>0</v>
      </c>
      <c r="DM99" s="356" t="n">
        <v>0</v>
      </c>
      <c r="DN99" s="356" t="n">
        <v>0</v>
      </c>
      <c r="DO99" s="356" t="n">
        <v>0</v>
      </c>
      <c r="DP99" s="356" t="n">
        <v>0.00918443966656923</v>
      </c>
      <c r="DQ99" s="356" t="n">
        <v>-0.0100463964045048</v>
      </c>
      <c r="DR99" s="356" t="n">
        <v>0</v>
      </c>
      <c r="DS99" s="356" t="n">
        <v>0</v>
      </c>
      <c r="DT99" s="356" t="n">
        <v>-0.0238933321088552</v>
      </c>
      <c r="DU99" s="356" t="n">
        <v>-0.000407485291361809</v>
      </c>
      <c r="DV99" s="356" t="n">
        <v>0</v>
      </c>
      <c r="DW99" s="356" t="n">
        <v>0</v>
      </c>
      <c r="DX99" s="356" t="n">
        <v>-0.00225351005792618</v>
      </c>
      <c r="DY99" s="356" t="n">
        <v>-0.0157212018966675</v>
      </c>
      <c r="DZ99" s="356" t="n">
        <v>-0.0234726830385625</v>
      </c>
      <c r="EA99" s="356" t="n">
        <v>-0.00831229612231255</v>
      </c>
      <c r="EB99" s="356" t="n">
        <v>0</v>
      </c>
      <c r="EC99" s="356" t="n">
        <v>-0.00449052173644304</v>
      </c>
      <c r="ED99" s="356" t="n">
        <v>-0.0335224522277713</v>
      </c>
      <c r="EE99" s="356" t="n">
        <v>-0.0087083987891674</v>
      </c>
      <c r="EF99" s="356" t="n">
        <v>0</v>
      </c>
      <c r="EG99" s="356" t="n">
        <v>-0.00697109289467335</v>
      </c>
      <c r="EH99" s="356" t="n">
        <v>-0.0222450532019138</v>
      </c>
      <c r="EI99" s="356" t="n">
        <v>-0.00872907135635614</v>
      </c>
      <c r="EJ99" s="356" t="n">
        <v>0</v>
      </c>
      <c r="EK99" s="356" t="n">
        <v>0</v>
      </c>
      <c r="EL99" s="356" t="n">
        <v>-0.00699782324954867</v>
      </c>
      <c r="EM99" s="356" t="n">
        <v>-0.0293475314974785</v>
      </c>
      <c r="EN99" s="356" t="n">
        <v>-0.00591717008501291</v>
      </c>
      <c r="EO99" s="356" t="n">
        <v>0</v>
      </c>
      <c r="EP99" s="356" t="n">
        <v>0</v>
      </c>
      <c r="EQ99" s="356" t="n">
        <v>0</v>
      </c>
      <c r="ER99" s="356" t="n">
        <v>0</v>
      </c>
      <c r="ES99" s="356" t="n">
        <v>1.03845393657684</v>
      </c>
      <c r="ET99" s="356" t="n">
        <v>0.508386313915253</v>
      </c>
      <c r="EU99" s="356" t="n">
        <v>0</v>
      </c>
      <c r="EV99" s="356" t="n">
        <v>0</v>
      </c>
      <c r="EW99" s="356" t="n">
        <v>0.499502688646317</v>
      </c>
      <c r="EX99" s="356" t="n">
        <v>0.892107725143433</v>
      </c>
      <c r="EY99" s="356" t="n">
        <v>0</v>
      </c>
      <c r="EZ99" s="356" t="n">
        <v>0</v>
      </c>
      <c r="FA99" s="356" t="n">
        <v>0.757770240306854</v>
      </c>
      <c r="FB99" s="356" t="n">
        <v>2.01428598165512</v>
      </c>
      <c r="FC99" s="356" t="n">
        <v>1.68227767944336</v>
      </c>
      <c r="FD99" s="356" t="n">
        <v>0.742284119129181</v>
      </c>
      <c r="FE99" s="356" t="n">
        <v>0</v>
      </c>
      <c r="FF99" s="356" t="n">
        <v>0.845750391483307</v>
      </c>
      <c r="FG99" s="356" t="n">
        <v>1.04771202802658</v>
      </c>
      <c r="FH99" s="356" t="n">
        <v>0.674562573432922</v>
      </c>
      <c r="FI99" s="356" t="n">
        <v>0</v>
      </c>
      <c r="FJ99" s="356" t="n">
        <v>0.702036142349243</v>
      </c>
      <c r="FK99" s="356" t="n">
        <v>0.888633131980896</v>
      </c>
      <c r="FL99" s="356" t="n">
        <v>0.732665121555328</v>
      </c>
      <c r="FM99" s="356" t="n">
        <v>0</v>
      </c>
      <c r="FN99" s="356" t="n">
        <v>0</v>
      </c>
      <c r="FO99" s="356" t="n">
        <v>0.689030647277832</v>
      </c>
      <c r="FP99" s="356" t="n">
        <v>0.479237347841263</v>
      </c>
      <c r="FQ99" s="356" t="n">
        <v>0.765245854854584</v>
      </c>
      <c r="FR99" s="356" t="n">
        <v>0</v>
      </c>
      <c r="FS99" s="356" t="n">
        <v>0</v>
      </c>
      <c r="FT99" s="356" t="n">
        <v>0</v>
      </c>
      <c r="FU99" s="356" t="n">
        <v>0</v>
      </c>
      <c r="FV99" s="356" t="n">
        <v>0.894716739654541</v>
      </c>
      <c r="FW99" s="356" t="n">
        <v>0.530404567718506</v>
      </c>
      <c r="FX99" s="356" t="n">
        <v>0</v>
      </c>
      <c r="FY99" s="356" t="n">
        <v>0</v>
      </c>
      <c r="FZ99" s="356" t="n">
        <v>0.526139855384827</v>
      </c>
      <c r="GA99" s="356" t="n">
        <v>0.779002547264099</v>
      </c>
      <c r="GB99" s="356" t="n">
        <v>0</v>
      </c>
      <c r="GC99" s="356" t="n">
        <v>0</v>
      </c>
      <c r="GD99" s="356" t="n">
        <v>0.694073498249054</v>
      </c>
      <c r="GE99" s="356" t="n">
        <v>1.65181833505631</v>
      </c>
      <c r="GF99" s="356" t="n">
        <v>1.54761779308319</v>
      </c>
      <c r="GG99" s="356" t="n">
        <v>0.704776048660278</v>
      </c>
      <c r="GH99" s="356" t="n">
        <v>0</v>
      </c>
      <c r="GI99" s="356" t="n">
        <v>0.799111247062683</v>
      </c>
      <c r="GJ99" s="356" t="n">
        <v>1.05131357908249</v>
      </c>
      <c r="GK99" s="356" t="n">
        <v>0.730566263198853</v>
      </c>
      <c r="GL99" s="356" t="n">
        <v>0</v>
      </c>
      <c r="GM99" s="356" t="n">
        <v>0.610973238945007</v>
      </c>
      <c r="GN99" s="356" t="n">
        <v>0.791869759559631</v>
      </c>
      <c r="GO99" s="356" t="n">
        <v>0.671135604381561</v>
      </c>
      <c r="GP99" s="356" t="n">
        <v>0</v>
      </c>
      <c r="GQ99" s="356" t="n">
        <v>0</v>
      </c>
      <c r="GR99" s="356" t="n">
        <v>0.688773989677429</v>
      </c>
      <c r="GS99" s="356" t="n">
        <v>0.487476319074631</v>
      </c>
      <c r="GT99" s="356" t="n">
        <v>0.666814744472504</v>
      </c>
      <c r="GU99" s="356" t="n">
        <v>0</v>
      </c>
      <c r="GV99" s="356" t="n">
        <v>0</v>
      </c>
      <c r="GW99" s="356" t="n">
        <v>0</v>
      </c>
      <c r="GX99" s="356" t="n">
        <v>0</v>
      </c>
      <c r="GY99" s="356" t="n">
        <v>0.747475504875183</v>
      </c>
      <c r="GZ99" s="356" t="n">
        <v>0.500927090644836</v>
      </c>
      <c r="HA99" s="356" t="n">
        <v>0</v>
      </c>
      <c r="HB99" s="356" t="n">
        <v>0</v>
      </c>
      <c r="HC99" s="356" t="n">
        <v>0.488309979438782</v>
      </c>
      <c r="HD99" s="356" t="n">
        <v>0.66727876663208</v>
      </c>
      <c r="HE99" s="356" t="n">
        <v>0</v>
      </c>
      <c r="HF99" s="356" t="n">
        <v>0</v>
      </c>
      <c r="HG99" s="356" t="n">
        <v>0.6147500872612</v>
      </c>
      <c r="HH99" s="356" t="n">
        <v>1.38830691576004</v>
      </c>
      <c r="HI99" s="356" t="n">
        <v>1.34205895662308</v>
      </c>
      <c r="HJ99" s="356" t="n">
        <v>0.61854612827301</v>
      </c>
      <c r="HK99" s="356" t="n">
        <v>0</v>
      </c>
      <c r="HL99" s="356" t="n">
        <v>0.674892425537109</v>
      </c>
      <c r="HM99" s="356" t="n">
        <v>0.996027618646622</v>
      </c>
      <c r="HN99" s="356" t="n">
        <v>0.658566176891327</v>
      </c>
      <c r="HO99" s="356" t="n">
        <v>0</v>
      </c>
      <c r="HP99" s="356" t="n">
        <v>0.553443193435669</v>
      </c>
      <c r="HQ99" s="356" t="n">
        <v>0.684685111045837</v>
      </c>
      <c r="HR99" s="356" t="n">
        <v>0.609192848205566</v>
      </c>
      <c r="HS99" s="356" t="n">
        <v>0</v>
      </c>
      <c r="HT99" s="356" t="n">
        <v>0</v>
      </c>
      <c r="HU99" s="356" t="n">
        <v>0.595049619674683</v>
      </c>
      <c r="HV99" s="356" t="n">
        <v>0.471236944198608</v>
      </c>
      <c r="HW99" s="356" t="n">
        <v>0.582422375679016</v>
      </c>
      <c r="HX99" s="356" t="n">
        <v>0</v>
      </c>
      <c r="HY99" s="356" t="n">
        <v>0</v>
      </c>
      <c r="HZ99" s="356" t="n">
        <v>0</v>
      </c>
      <c r="IA99" s="356" t="n">
        <v>0</v>
      </c>
      <c r="IB99" s="356" t="n">
        <v>0</v>
      </c>
      <c r="IC99" s="356" t="n">
        <v>0</v>
      </c>
      <c r="ID99" s="356" t="n">
        <v>0</v>
      </c>
      <c r="IE99" s="356" t="n">
        <v>0</v>
      </c>
      <c r="IF99" s="356" t="n">
        <v>0</v>
      </c>
      <c r="IG99" s="356" t="n">
        <v>0</v>
      </c>
      <c r="IH99" s="356" t="n">
        <v>0</v>
      </c>
      <c r="II99" s="356" t="n">
        <v>0</v>
      </c>
      <c r="IJ99" s="356" t="n">
        <v>0</v>
      </c>
      <c r="IK99" s="356" t="n">
        <v>0</v>
      </c>
      <c r="IL99" s="356" t="n">
        <v>0</v>
      </c>
      <c r="IM99" s="356" t="n">
        <v>0</v>
      </c>
      <c r="IN99" s="356" t="n">
        <v>0</v>
      </c>
      <c r="IO99" s="356" t="n">
        <v>0</v>
      </c>
      <c r="IP99" s="356" t="n">
        <v>0</v>
      </c>
      <c r="IQ99" s="356" t="n">
        <v>0</v>
      </c>
      <c r="IR99" s="356" t="n">
        <v>0</v>
      </c>
      <c r="IS99" s="356" t="n">
        <v>0</v>
      </c>
      <c r="IT99" s="356" t="n">
        <v>0</v>
      </c>
      <c r="IU99" s="356" t="n">
        <v>0</v>
      </c>
      <c r="IV99" s="356" t="n">
        <v>0</v>
      </c>
      <c r="IW99" s="356" t="n">
        <v>0</v>
      </c>
      <c r="IX99" s="356" t="n">
        <v>0</v>
      </c>
      <c r="IY99" s="356" t="n">
        <v>0</v>
      </c>
      <c r="IZ99" s="356" t="n">
        <v>0</v>
      </c>
      <c r="JA99" s="356" t="n">
        <v>0</v>
      </c>
      <c r="JB99" s="356" t="n">
        <v>0</v>
      </c>
    </row>
    <row r="100" customFormat="false" ht="12.75" hidden="false" customHeight="false" outlineLevel="0" collapsed="false">
      <c r="A100" s="0" t="s">
        <v>614</v>
      </c>
      <c r="B100" s="0" t="n">
        <v>0</v>
      </c>
      <c r="C100" s="0" t="n">
        <v>0</v>
      </c>
      <c r="D100" s="0" t="n">
        <v>1.84565448760986</v>
      </c>
      <c r="E100" s="0" t="n">
        <v>1.06343650817871</v>
      </c>
      <c r="F100" s="0" t="n">
        <v>0</v>
      </c>
      <c r="G100" s="0" t="n">
        <v>0</v>
      </c>
      <c r="H100" s="0" t="n">
        <v>0</v>
      </c>
      <c r="I100" s="0" t="n">
        <v>1.64144575595856</v>
      </c>
      <c r="J100" s="0" t="n">
        <v>0</v>
      </c>
      <c r="K100" s="0" t="n">
        <v>0</v>
      </c>
      <c r="L100" s="0" t="n">
        <v>1.41244196891785</v>
      </c>
      <c r="M100" s="0" t="n">
        <v>1.58645153045654</v>
      </c>
      <c r="N100" s="0" t="n">
        <v>1.43085861206055</v>
      </c>
      <c r="O100" s="0" t="n">
        <v>1.43294084072113</v>
      </c>
      <c r="P100" s="0" t="n">
        <v>0</v>
      </c>
      <c r="Q100" s="0" t="n">
        <v>1.59759044647217</v>
      </c>
      <c r="R100" s="0" t="n">
        <v>1.0709433555603</v>
      </c>
      <c r="S100" s="0" t="n">
        <v>0</v>
      </c>
      <c r="T100" s="0" t="n">
        <v>0</v>
      </c>
      <c r="U100" s="0" t="n">
        <v>1.28927206993103</v>
      </c>
      <c r="V100" s="0" t="n">
        <v>0</v>
      </c>
      <c r="W100" s="0" t="n">
        <v>1.41536974906921</v>
      </c>
      <c r="X100" s="0" t="n">
        <v>0</v>
      </c>
      <c r="Y100" s="0" t="n">
        <v>0</v>
      </c>
      <c r="Z100" s="0" t="n">
        <v>1.3922131061554</v>
      </c>
      <c r="AA100" s="0" t="n">
        <v>0</v>
      </c>
      <c r="AB100" s="0" t="n">
        <v>1.43307638168335</v>
      </c>
      <c r="AC100" s="0" t="n">
        <v>0</v>
      </c>
      <c r="AD100" s="0" t="n">
        <v>0</v>
      </c>
      <c r="AE100" s="0" t="n">
        <v>0</v>
      </c>
      <c r="AF100" s="0" t="n">
        <v>0</v>
      </c>
      <c r="AG100" s="0" t="n">
        <v>10.5675039291382</v>
      </c>
      <c r="AH100" s="0" t="n">
        <v>5.97478866577148</v>
      </c>
      <c r="AI100" s="0" t="n">
        <v>0</v>
      </c>
      <c r="AJ100" s="0" t="n">
        <v>0</v>
      </c>
      <c r="AK100" s="0" t="n">
        <v>0</v>
      </c>
      <c r="AL100" s="0" t="n">
        <v>9.57792472839356</v>
      </c>
      <c r="AM100" s="0" t="n">
        <v>0</v>
      </c>
      <c r="AN100" s="0" t="n">
        <v>0</v>
      </c>
      <c r="AO100" s="0" t="n">
        <v>8.37682056427002</v>
      </c>
      <c r="AP100" s="0" t="n">
        <v>10.1279563903809</v>
      </c>
      <c r="AQ100" s="0" t="n">
        <v>9.24886512756348</v>
      </c>
      <c r="AR100" s="0" t="n">
        <v>9.96689414978027</v>
      </c>
      <c r="AS100" s="0" t="n">
        <v>0</v>
      </c>
      <c r="AT100" s="0" t="n">
        <v>11.4064388275146</v>
      </c>
      <c r="AU100" s="0" t="n">
        <v>6.9526252746582</v>
      </c>
      <c r="AV100" s="0" t="n">
        <v>0</v>
      </c>
      <c r="AW100" s="0" t="n">
        <v>0</v>
      </c>
      <c r="AX100" s="0" t="n">
        <v>8.01657485961914</v>
      </c>
      <c r="AY100" s="0" t="n">
        <v>0</v>
      </c>
      <c r="AZ100" s="0" t="n">
        <v>9.00267028808594</v>
      </c>
      <c r="BA100" s="0" t="n">
        <v>0</v>
      </c>
      <c r="BB100" s="0" t="n">
        <v>0</v>
      </c>
      <c r="BC100" s="0" t="n">
        <v>9.80152893066406</v>
      </c>
      <c r="BD100" s="0" t="n">
        <v>0</v>
      </c>
      <c r="BE100" s="0" t="n">
        <v>9.71391105651856</v>
      </c>
      <c r="BF100" s="0" t="n">
        <v>0</v>
      </c>
      <c r="BG100" s="0" t="n">
        <v>0</v>
      </c>
      <c r="BH100" s="0" t="n">
        <v>0</v>
      </c>
      <c r="BI100" s="0" t="n">
        <v>0</v>
      </c>
      <c r="BJ100" s="0" t="n">
        <v>1.19448006153107</v>
      </c>
      <c r="BK100" s="0" t="n">
        <v>0.653477549552918</v>
      </c>
      <c r="BL100" s="0" t="n">
        <v>0</v>
      </c>
      <c r="BM100" s="0" t="n">
        <v>0</v>
      </c>
      <c r="BN100" s="0" t="n">
        <v>0</v>
      </c>
      <c r="BO100" s="0" t="n">
        <v>1.01148629188538</v>
      </c>
      <c r="BP100" s="0" t="n">
        <v>0</v>
      </c>
      <c r="BQ100" s="0" t="n">
        <v>0</v>
      </c>
      <c r="BR100" s="0" t="n">
        <v>0.886775851249695</v>
      </c>
      <c r="BS100" s="0" t="n">
        <v>0.93019163608551</v>
      </c>
      <c r="BT100" s="0" t="n">
        <v>0.824934244155884</v>
      </c>
      <c r="BU100" s="0" t="n">
        <v>0.791175544261932</v>
      </c>
      <c r="BV100" s="0" t="n">
        <v>0</v>
      </c>
      <c r="BW100" s="0" t="n">
        <v>0.893971860408783</v>
      </c>
      <c r="BX100" s="0" t="n">
        <v>0.598271369934082</v>
      </c>
      <c r="BY100" s="0" t="n">
        <v>0</v>
      </c>
      <c r="BZ100" s="0" t="n">
        <v>0</v>
      </c>
      <c r="CA100" s="0" t="n">
        <v>0.766052722930908</v>
      </c>
      <c r="CB100" s="0" t="n">
        <v>0</v>
      </c>
      <c r="CC100" s="0" t="n">
        <v>0.803395867347717</v>
      </c>
      <c r="CD100" s="0" t="n">
        <v>0</v>
      </c>
      <c r="CE100" s="0" t="n">
        <v>0</v>
      </c>
      <c r="CF100" s="0" t="n">
        <v>0.737305879592896</v>
      </c>
      <c r="CG100" s="0" t="n">
        <v>0</v>
      </c>
      <c r="CH100" s="0" t="n">
        <v>0.780520677566528</v>
      </c>
      <c r="CI100" s="0" t="n">
        <v>0</v>
      </c>
      <c r="CJ100" s="0" t="n">
        <v>0</v>
      </c>
      <c r="CK100" s="0" t="n">
        <v>0</v>
      </c>
      <c r="CL100" s="0" t="n">
        <v>0</v>
      </c>
      <c r="CM100" s="0" t="n">
        <v>1.04554796218872</v>
      </c>
      <c r="CN100" s="0" t="n">
        <v>0.654032230377197</v>
      </c>
      <c r="CO100" s="0" t="n">
        <v>0</v>
      </c>
      <c r="CP100" s="0" t="n">
        <v>0</v>
      </c>
      <c r="CQ100" s="0" t="n">
        <v>0</v>
      </c>
      <c r="CR100" s="0" t="n">
        <v>0.911289811134338</v>
      </c>
      <c r="CS100" s="0" t="n">
        <v>0</v>
      </c>
      <c r="CT100" s="0" t="n">
        <v>0</v>
      </c>
      <c r="CU100" s="0" t="n">
        <v>0.827992260456085</v>
      </c>
      <c r="CV100" s="0" t="n">
        <v>0.840490937232971</v>
      </c>
      <c r="CW100" s="0" t="n">
        <v>0.776650369167328</v>
      </c>
      <c r="CX100" s="0" t="n">
        <v>0.746392786502838</v>
      </c>
      <c r="CY100" s="0" t="n">
        <v>0</v>
      </c>
      <c r="CZ100" s="0" t="n">
        <v>0.812015354633331</v>
      </c>
      <c r="DA100" s="0" t="n">
        <v>0.608857214450836</v>
      </c>
      <c r="DB100" s="0" t="n">
        <v>0</v>
      </c>
      <c r="DC100" s="0" t="n">
        <v>0</v>
      </c>
      <c r="DD100" s="0" t="n">
        <v>0.733501970767975</v>
      </c>
      <c r="DE100" s="0" t="n">
        <v>0</v>
      </c>
      <c r="DF100" s="0" t="n">
        <v>0.776129007339478</v>
      </c>
      <c r="DG100" s="0" t="n">
        <v>0</v>
      </c>
      <c r="DH100" s="0" t="n">
        <v>0</v>
      </c>
      <c r="DI100" s="0" t="n">
        <v>0.689993023872376</v>
      </c>
      <c r="DJ100" s="0" t="n">
        <v>0</v>
      </c>
      <c r="DK100" s="0" t="n">
        <v>0.728042364120483</v>
      </c>
      <c r="DL100" s="0" t="n">
        <v>0</v>
      </c>
      <c r="DM100" s="0" t="n">
        <v>0</v>
      </c>
      <c r="DN100" s="0" t="n">
        <v>0</v>
      </c>
      <c r="DO100" s="0" t="n">
        <v>0</v>
      </c>
      <c r="DP100" s="0" t="n">
        <v>0.0183688793331385</v>
      </c>
      <c r="DQ100" s="0" t="n">
        <v>-0.0200927928090096</v>
      </c>
      <c r="DR100" s="0" t="n">
        <v>0</v>
      </c>
      <c r="DS100" s="0" t="n">
        <v>0</v>
      </c>
      <c r="DT100" s="0" t="n">
        <v>0</v>
      </c>
      <c r="DU100" s="0" t="n">
        <v>-0.000814970582723618</v>
      </c>
      <c r="DV100" s="0" t="n">
        <v>0</v>
      </c>
      <c r="DW100" s="0" t="n">
        <v>0</v>
      </c>
      <c r="DX100" s="0" t="n">
        <v>-0.00450702011585236</v>
      </c>
      <c r="DY100" s="0" t="n">
        <v>-0.00618825480341911</v>
      </c>
      <c r="DZ100" s="0" t="n">
        <v>-0.0139183877035975</v>
      </c>
      <c r="EA100" s="0" t="n">
        <v>-0.0166245922446251</v>
      </c>
      <c r="EB100" s="0" t="n">
        <v>0</v>
      </c>
      <c r="EC100" s="0" t="n">
        <v>-0.00898104347288609</v>
      </c>
      <c r="ED100" s="0" t="n">
        <v>-0.0245244037359953</v>
      </c>
      <c r="EE100" s="0" t="n">
        <v>0</v>
      </c>
      <c r="EF100" s="0" t="n">
        <v>0</v>
      </c>
      <c r="EG100" s="0" t="n">
        <v>-0.0139421857893467</v>
      </c>
      <c r="EH100" s="0" t="n">
        <v>0</v>
      </c>
      <c r="EI100" s="0" t="n">
        <v>-0.0174581427127123</v>
      </c>
      <c r="EJ100" s="0" t="n">
        <v>0</v>
      </c>
      <c r="EK100" s="0" t="n">
        <v>0</v>
      </c>
      <c r="EL100" s="0" t="n">
        <v>-0.0139956464990973</v>
      </c>
      <c r="EM100" s="0" t="n">
        <v>0</v>
      </c>
      <c r="EN100" s="0" t="n">
        <v>-0.0118343401700258</v>
      </c>
      <c r="EO100" s="0" t="n">
        <v>0</v>
      </c>
      <c r="EP100" s="0" t="n">
        <v>0</v>
      </c>
      <c r="EQ100" s="0" t="n">
        <v>0</v>
      </c>
      <c r="ER100" s="0" t="n">
        <v>0</v>
      </c>
      <c r="ES100" s="0" t="n">
        <v>2.07690787315369</v>
      </c>
      <c r="ET100" s="0" t="n">
        <v>1.01677262783051</v>
      </c>
      <c r="EU100" s="0" t="n">
        <v>0</v>
      </c>
      <c r="EV100" s="0" t="n">
        <v>0</v>
      </c>
      <c r="EW100" s="0" t="n">
        <v>0</v>
      </c>
      <c r="EX100" s="0" t="n">
        <v>1.78421545028687</v>
      </c>
      <c r="EY100" s="0" t="n">
        <v>0</v>
      </c>
      <c r="EZ100" s="0" t="n">
        <v>0</v>
      </c>
      <c r="FA100" s="0" t="n">
        <v>1.51554048061371</v>
      </c>
      <c r="FB100" s="0" t="n">
        <v>1.74802219867706</v>
      </c>
      <c r="FC100" s="0" t="n">
        <v>1.47755026817322</v>
      </c>
      <c r="FD100" s="0" t="n">
        <v>1.48456823825836</v>
      </c>
      <c r="FE100" s="0" t="n">
        <v>0</v>
      </c>
      <c r="FF100" s="0" t="n">
        <v>1.69150078296661</v>
      </c>
      <c r="FG100" s="0" t="n">
        <v>1.04156708717346</v>
      </c>
      <c r="FH100" s="0" t="n">
        <v>0</v>
      </c>
      <c r="FI100" s="0" t="n">
        <v>0</v>
      </c>
      <c r="FJ100" s="0" t="n">
        <v>1.40407228469849</v>
      </c>
      <c r="FK100" s="0" t="n">
        <v>0</v>
      </c>
      <c r="FL100" s="0" t="n">
        <v>1.46533024311066</v>
      </c>
      <c r="FM100" s="0" t="n">
        <v>0</v>
      </c>
      <c r="FN100" s="0" t="n">
        <v>0</v>
      </c>
      <c r="FO100" s="0" t="n">
        <v>1.37806129455566</v>
      </c>
      <c r="FP100" s="0" t="n">
        <v>0</v>
      </c>
      <c r="FQ100" s="0" t="n">
        <v>1.53049170970917</v>
      </c>
      <c r="FR100" s="0" t="n">
        <v>0</v>
      </c>
      <c r="FS100" s="0" t="n">
        <v>0</v>
      </c>
      <c r="FT100" s="0" t="n">
        <v>0</v>
      </c>
      <c r="FU100" s="0" t="n">
        <v>0</v>
      </c>
      <c r="FV100" s="0" t="n">
        <v>1.78943347930908</v>
      </c>
      <c r="FW100" s="0" t="n">
        <v>1.06080913543701</v>
      </c>
      <c r="FX100" s="0" t="n">
        <v>0</v>
      </c>
      <c r="FY100" s="0" t="n">
        <v>0</v>
      </c>
      <c r="FZ100" s="0" t="n">
        <v>0</v>
      </c>
      <c r="GA100" s="0" t="n">
        <v>1.5580050945282</v>
      </c>
      <c r="GB100" s="0" t="n">
        <v>0</v>
      </c>
      <c r="GC100" s="0" t="n">
        <v>0</v>
      </c>
      <c r="GD100" s="0" t="n">
        <v>1.38814699649811</v>
      </c>
      <c r="GE100" s="0" t="n">
        <v>1.4969425201416</v>
      </c>
      <c r="GF100" s="0" t="n">
        <v>1.39590585231781</v>
      </c>
      <c r="GG100" s="0" t="n">
        <v>1.40955209732056</v>
      </c>
      <c r="GH100" s="0" t="n">
        <v>0</v>
      </c>
      <c r="GI100" s="0" t="n">
        <v>1.59822249412537</v>
      </c>
      <c r="GJ100" s="0" t="n">
        <v>1.06111872196198</v>
      </c>
      <c r="GK100" s="0" t="n">
        <v>0</v>
      </c>
      <c r="GL100" s="0" t="n">
        <v>0</v>
      </c>
      <c r="GM100" s="0" t="n">
        <v>1.22194647789001</v>
      </c>
      <c r="GN100" s="0" t="n">
        <v>0</v>
      </c>
      <c r="GO100" s="0" t="n">
        <v>1.34227120876312</v>
      </c>
      <c r="GP100" s="0" t="n">
        <v>0</v>
      </c>
      <c r="GQ100" s="0" t="n">
        <v>0</v>
      </c>
      <c r="GR100" s="0" t="n">
        <v>1.37754797935486</v>
      </c>
      <c r="GS100" s="0" t="n">
        <v>0</v>
      </c>
      <c r="GT100" s="0" t="n">
        <v>1.33362948894501</v>
      </c>
      <c r="GU100" s="0" t="n">
        <v>0</v>
      </c>
      <c r="GV100" s="0" t="n">
        <v>0</v>
      </c>
      <c r="GW100" s="0" t="n">
        <v>0</v>
      </c>
      <c r="GX100" s="0" t="n">
        <v>0</v>
      </c>
      <c r="GY100" s="0" t="n">
        <v>1.49495100975037</v>
      </c>
      <c r="GZ100" s="0" t="n">
        <v>1.00185418128967</v>
      </c>
      <c r="HA100" s="0" t="n">
        <v>0</v>
      </c>
      <c r="HB100" s="0" t="n">
        <v>0</v>
      </c>
      <c r="HC100" s="0" t="n">
        <v>0</v>
      </c>
      <c r="HD100" s="0" t="n">
        <v>1.33455753326416</v>
      </c>
      <c r="HE100" s="0" t="n">
        <v>0</v>
      </c>
      <c r="HF100" s="0" t="n">
        <v>0</v>
      </c>
      <c r="HG100" s="0" t="n">
        <v>1.2295001745224</v>
      </c>
      <c r="HH100" s="0" t="n">
        <v>1.27795779705048</v>
      </c>
      <c r="HI100" s="0" t="n">
        <v>1.23244225978851</v>
      </c>
      <c r="HJ100" s="0" t="n">
        <v>1.23709225654602</v>
      </c>
      <c r="HK100" s="0" t="n">
        <v>0</v>
      </c>
      <c r="HL100" s="0" t="n">
        <v>1.34978485107422</v>
      </c>
      <c r="HM100" s="0" t="n">
        <v>1.00534605979919</v>
      </c>
      <c r="HN100" s="0" t="n">
        <v>0</v>
      </c>
      <c r="HO100" s="0" t="n">
        <v>0</v>
      </c>
      <c r="HP100" s="0" t="n">
        <v>1.10688638687134</v>
      </c>
      <c r="HQ100" s="0" t="n">
        <v>0</v>
      </c>
      <c r="HR100" s="0" t="n">
        <v>1.21838569641113</v>
      </c>
      <c r="HS100" s="0" t="n">
        <v>0</v>
      </c>
      <c r="HT100" s="0" t="n">
        <v>0</v>
      </c>
      <c r="HU100" s="0" t="n">
        <v>1.19009923934937</v>
      </c>
      <c r="HV100" s="0" t="n">
        <v>0</v>
      </c>
      <c r="HW100" s="0" t="n">
        <v>1.16484475135803</v>
      </c>
      <c r="HX100" s="0" t="n">
        <v>0</v>
      </c>
      <c r="HY100" s="0" t="n">
        <v>0</v>
      </c>
      <c r="HZ100" s="0" t="n">
        <v>0</v>
      </c>
      <c r="IA100" s="0" t="n">
        <v>0</v>
      </c>
      <c r="IB100" s="0" t="n">
        <v>0</v>
      </c>
      <c r="IC100" s="0" t="n">
        <v>0</v>
      </c>
      <c r="ID100" s="0" t="n">
        <v>0</v>
      </c>
      <c r="IE100" s="0" t="n">
        <v>0</v>
      </c>
      <c r="IF100" s="0" t="n">
        <v>0</v>
      </c>
      <c r="IG100" s="0" t="n">
        <v>0</v>
      </c>
      <c r="IH100" s="0" t="n">
        <v>0</v>
      </c>
      <c r="II100" s="0" t="n">
        <v>0</v>
      </c>
      <c r="IJ100" s="0" t="n">
        <v>0</v>
      </c>
      <c r="IK100" s="0" t="n">
        <v>0</v>
      </c>
      <c r="IL100" s="0" t="n">
        <v>0</v>
      </c>
      <c r="IM100" s="0" t="n">
        <v>0</v>
      </c>
      <c r="IN100" s="0" t="n">
        <v>0</v>
      </c>
      <c r="IO100" s="0" t="n">
        <v>0</v>
      </c>
      <c r="IP100" s="0" t="n">
        <v>0</v>
      </c>
      <c r="IQ100" s="0" t="n">
        <v>0</v>
      </c>
      <c r="IR100" s="0" t="n">
        <v>0</v>
      </c>
      <c r="IS100" s="0" t="n">
        <v>0</v>
      </c>
      <c r="IT100" s="0" t="n">
        <v>0</v>
      </c>
      <c r="IU100" s="0" t="n">
        <v>0</v>
      </c>
      <c r="IV100" s="0" t="n">
        <v>0</v>
      </c>
      <c r="IW100" s="0" t="n">
        <v>0</v>
      </c>
      <c r="IX100" s="0" t="n">
        <v>0</v>
      </c>
      <c r="IY100" s="0" t="n">
        <v>0</v>
      </c>
      <c r="IZ100" s="0" t="n">
        <v>0</v>
      </c>
      <c r="JA100" s="0" t="n">
        <v>0</v>
      </c>
      <c r="JB100" s="0" t="n">
        <v>0</v>
      </c>
    </row>
    <row r="101" customFormat="false" ht="12.75" hidden="false" customHeight="false" outlineLevel="0" collapsed="false">
      <c r="A101" s="0" t="s">
        <v>615</v>
      </c>
      <c r="B101" s="0" t="n">
        <v>0</v>
      </c>
      <c r="C101" s="0" t="n">
        <v>0</v>
      </c>
      <c r="D101" s="0" t="n">
        <v>0</v>
      </c>
      <c r="E101" s="0" t="n">
        <v>0</v>
      </c>
      <c r="F101" s="0" t="n">
        <v>0</v>
      </c>
      <c r="G101" s="0" t="n">
        <v>0</v>
      </c>
      <c r="H101" s="0" t="n">
        <v>1.03584539890289</v>
      </c>
      <c r="I101" s="0" t="n">
        <v>0</v>
      </c>
      <c r="J101" s="0" t="n">
        <v>0</v>
      </c>
      <c r="K101" s="0" t="n">
        <v>0</v>
      </c>
      <c r="L101" s="0" t="n">
        <v>0</v>
      </c>
      <c r="M101" s="0" t="n">
        <v>1.63886773586273</v>
      </c>
      <c r="N101" s="0" t="n">
        <v>1.48877394199371</v>
      </c>
      <c r="O101" s="0" t="n">
        <v>0</v>
      </c>
      <c r="P101" s="0" t="n">
        <v>0</v>
      </c>
      <c r="Q101" s="0" t="n">
        <v>0</v>
      </c>
      <c r="R101" s="0" t="n">
        <v>1.04837095737457</v>
      </c>
      <c r="S101" s="0" t="n">
        <v>1.27772915363312</v>
      </c>
      <c r="T101" s="0" t="n">
        <v>0</v>
      </c>
      <c r="U101" s="0" t="n">
        <v>0</v>
      </c>
      <c r="V101" s="0" t="n">
        <v>1.40242946147919</v>
      </c>
      <c r="W101" s="0" t="n">
        <v>0</v>
      </c>
      <c r="X101" s="0" t="n">
        <v>0</v>
      </c>
      <c r="Y101" s="0" t="n">
        <v>0</v>
      </c>
      <c r="Z101" s="0" t="n">
        <v>0</v>
      </c>
      <c r="AA101" s="0" t="n">
        <v>1.01197075843811</v>
      </c>
      <c r="AB101" s="0" t="n">
        <v>0</v>
      </c>
      <c r="AC101" s="0" t="n">
        <v>0</v>
      </c>
      <c r="AD101" s="0" t="n">
        <v>0</v>
      </c>
      <c r="AE101" s="0" t="n">
        <v>0</v>
      </c>
      <c r="AF101" s="0" t="n">
        <v>0</v>
      </c>
      <c r="AG101" s="0" t="n">
        <v>0</v>
      </c>
      <c r="AH101" s="0" t="n">
        <v>0</v>
      </c>
      <c r="AI101" s="0" t="n">
        <v>0</v>
      </c>
      <c r="AJ101" s="0" t="n">
        <v>0</v>
      </c>
      <c r="AK101" s="0" t="n">
        <v>3.93983554840088</v>
      </c>
      <c r="AL101" s="0" t="n">
        <v>0</v>
      </c>
      <c r="AM101" s="0" t="n">
        <v>0</v>
      </c>
      <c r="AN101" s="0" t="n">
        <v>0</v>
      </c>
      <c r="AO101" s="0" t="n">
        <v>0</v>
      </c>
      <c r="AP101" s="0" t="n">
        <v>7.87574243545532</v>
      </c>
      <c r="AQ101" s="0" t="n">
        <v>6.89635562896729</v>
      </c>
      <c r="AR101" s="0" t="n">
        <v>0</v>
      </c>
      <c r="AS101" s="0" t="n">
        <v>0</v>
      </c>
      <c r="AT101" s="0" t="n">
        <v>0</v>
      </c>
      <c r="AU101" s="0" t="n">
        <v>3.7952344417572</v>
      </c>
      <c r="AV101" s="0" t="n">
        <v>4.74102830886841</v>
      </c>
      <c r="AW101" s="0" t="n">
        <v>0</v>
      </c>
      <c r="AX101" s="0" t="n">
        <v>0</v>
      </c>
      <c r="AY101" s="0" t="n">
        <v>7.31131458282471</v>
      </c>
      <c r="AZ101" s="0" t="n">
        <v>0</v>
      </c>
      <c r="BA101" s="0" t="n">
        <v>0</v>
      </c>
      <c r="BB101" s="0" t="n">
        <v>0</v>
      </c>
      <c r="BC101" s="0" t="n">
        <v>0</v>
      </c>
      <c r="BD101" s="0" t="n">
        <v>4.44262742996216</v>
      </c>
      <c r="BE101" s="0" t="n">
        <v>0</v>
      </c>
      <c r="BF101" s="0" t="n">
        <v>0</v>
      </c>
      <c r="BG101" s="0" t="n">
        <v>0</v>
      </c>
      <c r="BH101" s="0" t="n">
        <v>0</v>
      </c>
      <c r="BI101" s="0" t="n">
        <v>0</v>
      </c>
      <c r="BJ101" s="0" t="n">
        <v>0</v>
      </c>
      <c r="BK101" s="0" t="n">
        <v>0</v>
      </c>
      <c r="BL101" s="0" t="n">
        <v>0</v>
      </c>
      <c r="BM101" s="0" t="n">
        <v>0</v>
      </c>
      <c r="BN101" s="0" t="n">
        <v>0.326588302850723</v>
      </c>
      <c r="BO101" s="0" t="n">
        <v>0</v>
      </c>
      <c r="BP101" s="0" t="n">
        <v>0</v>
      </c>
      <c r="BQ101" s="0" t="n">
        <v>0</v>
      </c>
      <c r="BR101" s="0" t="n">
        <v>0</v>
      </c>
      <c r="BS101" s="0" t="n">
        <v>0.715599060058594</v>
      </c>
      <c r="BT101" s="0" t="n">
        <v>0.613295793533325</v>
      </c>
      <c r="BU101" s="0" t="n">
        <v>0</v>
      </c>
      <c r="BV101" s="0" t="n">
        <v>0</v>
      </c>
      <c r="BW101" s="0" t="n">
        <v>0</v>
      </c>
      <c r="BX101" s="0" t="n">
        <v>0.385603874921799</v>
      </c>
      <c r="BY101" s="0" t="n">
        <v>0.563220500946045</v>
      </c>
      <c r="BZ101" s="0" t="n">
        <v>0</v>
      </c>
      <c r="CA101" s="0" t="n">
        <v>0</v>
      </c>
      <c r="CB101" s="0" t="n">
        <v>0.444453507661819</v>
      </c>
      <c r="CC101" s="0" t="n">
        <v>0</v>
      </c>
      <c r="CD101" s="0" t="n">
        <v>0</v>
      </c>
      <c r="CE101" s="0" t="n">
        <v>0</v>
      </c>
      <c r="CF101" s="0" t="n">
        <v>0</v>
      </c>
      <c r="CG101" s="0" t="n">
        <v>0.184752628207207</v>
      </c>
      <c r="CH101" s="0" t="n">
        <v>0</v>
      </c>
      <c r="CI101" s="0" t="n">
        <v>0</v>
      </c>
      <c r="CJ101" s="0" t="n">
        <v>0</v>
      </c>
      <c r="CK101" s="0" t="n">
        <v>0</v>
      </c>
      <c r="CL101" s="0" t="n">
        <v>0</v>
      </c>
      <c r="CM101" s="0" t="n">
        <v>0</v>
      </c>
      <c r="CN101" s="0" t="n">
        <v>0</v>
      </c>
      <c r="CO101" s="0" t="n">
        <v>0</v>
      </c>
      <c r="CP101" s="0" t="n">
        <v>0</v>
      </c>
      <c r="CQ101" s="0" t="n">
        <v>0.307751625776291</v>
      </c>
      <c r="CR101" s="0" t="n">
        <v>0</v>
      </c>
      <c r="CS101" s="0" t="n">
        <v>0</v>
      </c>
      <c r="CT101" s="0" t="n">
        <v>0</v>
      </c>
      <c r="CU101" s="0" t="n">
        <v>0</v>
      </c>
      <c r="CV101" s="0" t="n">
        <v>0.599832773208618</v>
      </c>
      <c r="CW101" s="0" t="n">
        <v>0.530314981937408</v>
      </c>
      <c r="CX101" s="0" t="n">
        <v>0</v>
      </c>
      <c r="CY101" s="0" t="n">
        <v>0</v>
      </c>
      <c r="CZ101" s="0" t="n">
        <v>0</v>
      </c>
      <c r="DA101" s="0" t="n">
        <v>0.369600892066956</v>
      </c>
      <c r="DB101" s="0" t="n">
        <v>0.513295412063599</v>
      </c>
      <c r="DC101" s="0" t="n">
        <v>0</v>
      </c>
      <c r="DD101" s="0" t="n">
        <v>0</v>
      </c>
      <c r="DE101" s="0" t="n">
        <v>0.39108806848526</v>
      </c>
      <c r="DF101" s="0" t="n">
        <v>0</v>
      </c>
      <c r="DG101" s="0" t="n">
        <v>0</v>
      </c>
      <c r="DH101" s="0" t="n">
        <v>0</v>
      </c>
      <c r="DI101" s="0" t="n">
        <v>0</v>
      </c>
      <c r="DJ101" s="0" t="n">
        <v>0.183866634964943</v>
      </c>
      <c r="DK101" s="0" t="n">
        <v>0</v>
      </c>
      <c r="DL101" s="0" t="n">
        <v>0</v>
      </c>
      <c r="DM101" s="0" t="n">
        <v>0</v>
      </c>
      <c r="DN101" s="0" t="n">
        <v>0</v>
      </c>
      <c r="DO101" s="0" t="n">
        <v>0</v>
      </c>
      <c r="DP101" s="0" t="n">
        <v>0</v>
      </c>
      <c r="DQ101" s="0" t="n">
        <v>0</v>
      </c>
      <c r="DR101" s="0" t="n">
        <v>0</v>
      </c>
      <c r="DS101" s="0" t="n">
        <v>0</v>
      </c>
      <c r="DT101" s="0" t="n">
        <v>-0.0477866642177105</v>
      </c>
      <c r="DU101" s="0" t="n">
        <v>0</v>
      </c>
      <c r="DV101" s="0" t="n">
        <v>0</v>
      </c>
      <c r="DW101" s="0" t="n">
        <v>0</v>
      </c>
      <c r="DX101" s="0" t="n">
        <v>0</v>
      </c>
      <c r="DY101" s="0" t="n">
        <v>-0.0252541489899158</v>
      </c>
      <c r="DZ101" s="0" t="n">
        <v>-0.0330269783735275</v>
      </c>
      <c r="EA101" s="0" t="n">
        <v>0</v>
      </c>
      <c r="EB101" s="0" t="n">
        <v>0</v>
      </c>
      <c r="EC101" s="0" t="n">
        <v>0</v>
      </c>
      <c r="ED101" s="0" t="n">
        <v>-0.0425205007195473</v>
      </c>
      <c r="EE101" s="0" t="n">
        <v>-0.0174167975783348</v>
      </c>
      <c r="EF101" s="0" t="n">
        <v>0</v>
      </c>
      <c r="EG101" s="0" t="n">
        <v>0</v>
      </c>
      <c r="EH101" s="0" t="n">
        <v>-0.0444901064038277</v>
      </c>
      <c r="EI101" s="0" t="n">
        <v>0</v>
      </c>
      <c r="EJ101" s="0" t="n">
        <v>0</v>
      </c>
      <c r="EK101" s="0" t="n">
        <v>0</v>
      </c>
      <c r="EL101" s="0" t="n">
        <v>0</v>
      </c>
      <c r="EM101" s="0" t="n">
        <v>-0.058695062994957</v>
      </c>
      <c r="EN101" s="0" t="n">
        <v>0</v>
      </c>
      <c r="EO101" s="0" t="n">
        <v>0</v>
      </c>
      <c r="EP101" s="0" t="n">
        <v>0</v>
      </c>
      <c r="EQ101" s="0" t="n">
        <v>0</v>
      </c>
      <c r="ER101" s="0" t="n">
        <v>0</v>
      </c>
      <c r="ES101" s="0" t="n">
        <v>0</v>
      </c>
      <c r="ET101" s="0" t="n">
        <v>0</v>
      </c>
      <c r="EU101" s="0" t="n">
        <v>0</v>
      </c>
      <c r="EV101" s="0" t="n">
        <v>0</v>
      </c>
      <c r="EW101" s="0" t="n">
        <v>0.999005377292633</v>
      </c>
      <c r="EX101" s="0" t="n">
        <v>0</v>
      </c>
      <c r="EY101" s="0" t="n">
        <v>0</v>
      </c>
      <c r="EZ101" s="0" t="n">
        <v>0</v>
      </c>
      <c r="FA101" s="0" t="n">
        <v>0</v>
      </c>
      <c r="FB101" s="0" t="n">
        <v>2.28054976463318</v>
      </c>
      <c r="FC101" s="0" t="n">
        <v>1.8870050907135</v>
      </c>
      <c r="FD101" s="0" t="n">
        <v>0</v>
      </c>
      <c r="FE101" s="0" t="n">
        <v>0</v>
      </c>
      <c r="FF101" s="0" t="n">
        <v>0</v>
      </c>
      <c r="FG101" s="0" t="n">
        <v>1.0538569688797</v>
      </c>
      <c r="FH101" s="0" t="n">
        <v>1.34912514686584</v>
      </c>
      <c r="FI101" s="0" t="n">
        <v>0</v>
      </c>
      <c r="FJ101" s="0" t="n">
        <v>0</v>
      </c>
      <c r="FK101" s="0" t="n">
        <v>1.77726626396179</v>
      </c>
      <c r="FL101" s="0" t="n">
        <v>0</v>
      </c>
      <c r="FM101" s="0" t="n">
        <v>0</v>
      </c>
      <c r="FN101" s="0" t="n">
        <v>0</v>
      </c>
      <c r="FO101" s="0" t="n">
        <v>0</v>
      </c>
      <c r="FP101" s="0" t="n">
        <v>0.958474695682526</v>
      </c>
      <c r="FQ101" s="0" t="n">
        <v>0</v>
      </c>
      <c r="FR101" s="0" t="n">
        <v>0</v>
      </c>
      <c r="FS101" s="0" t="n">
        <v>0</v>
      </c>
      <c r="FT101" s="0" t="n">
        <v>0</v>
      </c>
      <c r="FU101" s="0" t="n">
        <v>0</v>
      </c>
      <c r="FV101" s="0" t="n">
        <v>0</v>
      </c>
      <c r="FW101" s="0" t="n">
        <v>0</v>
      </c>
      <c r="FX101" s="0" t="n">
        <v>0</v>
      </c>
      <c r="FY101" s="0" t="n">
        <v>0</v>
      </c>
      <c r="FZ101" s="0" t="n">
        <v>1.05227971076965</v>
      </c>
      <c r="GA101" s="0" t="n">
        <v>0</v>
      </c>
      <c r="GB101" s="0" t="n">
        <v>0</v>
      </c>
      <c r="GC101" s="0" t="n">
        <v>0</v>
      </c>
      <c r="GD101" s="0" t="n">
        <v>0</v>
      </c>
      <c r="GE101" s="0" t="n">
        <v>1.80669414997101</v>
      </c>
      <c r="GF101" s="0" t="n">
        <v>1.69932973384857</v>
      </c>
      <c r="GG101" s="0" t="n">
        <v>0</v>
      </c>
      <c r="GH101" s="0" t="n">
        <v>0</v>
      </c>
      <c r="GI101" s="0" t="n">
        <v>0</v>
      </c>
      <c r="GJ101" s="0" t="n">
        <v>1.041508436203</v>
      </c>
      <c r="GK101" s="0" t="n">
        <v>1.46113252639771</v>
      </c>
      <c r="GL101" s="0" t="n">
        <v>0</v>
      </c>
      <c r="GM101" s="0" t="n">
        <v>0</v>
      </c>
      <c r="GN101" s="0" t="n">
        <v>1.58373951911926</v>
      </c>
      <c r="GO101" s="0" t="n">
        <v>0</v>
      </c>
      <c r="GP101" s="0" t="n">
        <v>0</v>
      </c>
      <c r="GQ101" s="0" t="n">
        <v>0</v>
      </c>
      <c r="GR101" s="0" t="n">
        <v>0</v>
      </c>
      <c r="GS101" s="0" t="n">
        <v>0.974952638149262</v>
      </c>
      <c r="GT101" s="0" t="n">
        <v>0</v>
      </c>
      <c r="GU101" s="0" t="n">
        <v>0</v>
      </c>
      <c r="GV101" s="0" t="n">
        <v>0</v>
      </c>
      <c r="GW101" s="0" t="n">
        <v>0</v>
      </c>
      <c r="GX101" s="0" t="n">
        <v>0</v>
      </c>
      <c r="GY101" s="0" t="n">
        <v>0</v>
      </c>
      <c r="GZ101" s="0" t="n">
        <v>0</v>
      </c>
      <c r="HA101" s="0" t="n">
        <v>0</v>
      </c>
      <c r="HB101" s="0" t="n">
        <v>0</v>
      </c>
      <c r="HC101" s="0" t="n">
        <v>0.976619958877564</v>
      </c>
      <c r="HD101" s="0" t="n">
        <v>0</v>
      </c>
      <c r="HE101" s="0" t="n">
        <v>0</v>
      </c>
      <c r="HF101" s="0" t="n">
        <v>0</v>
      </c>
      <c r="HG101" s="0" t="n">
        <v>0</v>
      </c>
      <c r="HH101" s="0" t="n">
        <v>1.4986560344696</v>
      </c>
      <c r="HI101" s="0" t="n">
        <v>1.45167565345764</v>
      </c>
      <c r="HJ101" s="0" t="n">
        <v>0</v>
      </c>
      <c r="HK101" s="0" t="n">
        <v>0</v>
      </c>
      <c r="HL101" s="0" t="n">
        <v>0</v>
      </c>
      <c r="HM101" s="0" t="n">
        <v>0.986709177494049</v>
      </c>
      <c r="HN101" s="0" t="n">
        <v>1.31713235378265</v>
      </c>
      <c r="HO101" s="0" t="n">
        <v>0</v>
      </c>
      <c r="HP101" s="0" t="n">
        <v>0</v>
      </c>
      <c r="HQ101" s="0" t="n">
        <v>1.36937022209167</v>
      </c>
      <c r="HR101" s="0" t="n">
        <v>0</v>
      </c>
      <c r="HS101" s="0" t="n">
        <v>0</v>
      </c>
      <c r="HT101" s="0" t="n">
        <v>0</v>
      </c>
      <c r="HU101" s="0" t="n">
        <v>0</v>
      </c>
      <c r="HV101" s="0" t="n">
        <v>0.942473888397217</v>
      </c>
      <c r="HW101" s="0" t="n">
        <v>0</v>
      </c>
      <c r="HX101" s="0" t="n">
        <v>0</v>
      </c>
      <c r="HY101" s="0" t="n">
        <v>0</v>
      </c>
      <c r="HZ101" s="0" t="n">
        <v>0</v>
      </c>
      <c r="IA101" s="0" t="n">
        <v>0</v>
      </c>
      <c r="IB101" s="0" t="n">
        <v>0</v>
      </c>
      <c r="IC101" s="0" t="n">
        <v>0</v>
      </c>
      <c r="ID101" s="0" t="n">
        <v>0</v>
      </c>
      <c r="IE101" s="0" t="n">
        <v>0</v>
      </c>
      <c r="IF101" s="0" t="n">
        <v>0</v>
      </c>
      <c r="IG101" s="0" t="n">
        <v>0</v>
      </c>
      <c r="IH101" s="0" t="n">
        <v>0</v>
      </c>
      <c r="II101" s="0" t="n">
        <v>0</v>
      </c>
      <c r="IJ101" s="0" t="n">
        <v>0</v>
      </c>
      <c r="IK101" s="0" t="n">
        <v>0</v>
      </c>
      <c r="IL101" s="0" t="n">
        <v>0</v>
      </c>
      <c r="IM101" s="0" t="n">
        <v>0</v>
      </c>
      <c r="IN101" s="0" t="n">
        <v>0</v>
      </c>
      <c r="IO101" s="0" t="n">
        <v>0</v>
      </c>
      <c r="IP101" s="0" t="n">
        <v>0</v>
      </c>
      <c r="IQ101" s="0" t="n">
        <v>0</v>
      </c>
      <c r="IR101" s="0" t="n">
        <v>0</v>
      </c>
      <c r="IS101" s="0" t="n">
        <v>0</v>
      </c>
      <c r="IT101" s="0" t="n">
        <v>0</v>
      </c>
      <c r="IU101" s="0" t="n">
        <v>0</v>
      </c>
      <c r="IV101" s="0" t="n">
        <v>0</v>
      </c>
      <c r="IW101" s="0" t="n">
        <v>0</v>
      </c>
      <c r="IX101" s="0" t="n">
        <v>0</v>
      </c>
      <c r="IY101" s="0" t="n">
        <v>0</v>
      </c>
      <c r="IZ101" s="0" t="n">
        <v>0</v>
      </c>
      <c r="JA101" s="0" t="n">
        <v>0</v>
      </c>
      <c r="JB101" s="0" t="n">
        <v>0</v>
      </c>
    </row>
    <row r="102" customFormat="false" ht="12.75" hidden="false" customHeight="false" outlineLevel="0" collapsed="false">
      <c r="A102" s="0" t="s">
        <v>350</v>
      </c>
      <c r="B102" s="0" t="n">
        <v>1.19618606567383</v>
      </c>
      <c r="C102" s="0" t="n">
        <v>1.29058408737183</v>
      </c>
      <c r="D102" s="0" t="n">
        <v>1.89365577697754</v>
      </c>
      <c r="E102" s="0" t="n">
        <v>1.13028728961945</v>
      </c>
      <c r="F102" s="0" t="n">
        <v>1.18340051174164</v>
      </c>
      <c r="G102" s="0" t="n">
        <v>1.15822172164917</v>
      </c>
      <c r="H102" s="0" t="n">
        <v>1.14992463588715</v>
      </c>
      <c r="I102" s="0" t="n">
        <v>1.73601698875427</v>
      </c>
      <c r="J102" s="0" t="n">
        <v>1.33357465267181</v>
      </c>
      <c r="K102" s="0" t="n">
        <v>1.26856219768524</v>
      </c>
      <c r="L102" s="0" t="n">
        <v>1.47466659545898</v>
      </c>
      <c r="M102" s="0" t="n">
        <v>1.69844090938568</v>
      </c>
      <c r="N102" s="0" t="n">
        <v>1.52293801307678</v>
      </c>
      <c r="O102" s="0" t="n">
        <v>1.52137923240662</v>
      </c>
      <c r="P102" s="0" t="n">
        <v>1.1701807975769</v>
      </c>
      <c r="Q102" s="0" t="n">
        <v>1.57105255126953</v>
      </c>
      <c r="R102" s="0" t="n">
        <v>1.14917886257172</v>
      </c>
      <c r="S102" s="0" t="n">
        <v>1.19521546363831</v>
      </c>
      <c r="T102" s="0" t="n">
        <v>1.15117144584656</v>
      </c>
      <c r="U102" s="0" t="n">
        <v>1.37621140480042</v>
      </c>
      <c r="V102" s="0" t="n">
        <v>1.50927293300629</v>
      </c>
      <c r="W102" s="0" t="n">
        <v>1.44309687614441</v>
      </c>
      <c r="X102" s="0" t="n">
        <v>1.14054620265961</v>
      </c>
      <c r="Y102" s="0" t="n">
        <v>1.40235066413879</v>
      </c>
      <c r="Z102" s="0" t="n">
        <v>1.46805727481842</v>
      </c>
      <c r="AA102" s="0" t="n">
        <v>1.1274129152298</v>
      </c>
      <c r="AB102" s="0" t="n">
        <v>1.44195830821991</v>
      </c>
      <c r="AC102" s="0" t="n">
        <v>0</v>
      </c>
      <c r="AD102" s="0" t="n">
        <v>1.46490037441254</v>
      </c>
      <c r="AE102" s="0" t="n">
        <v>22.3723220825195</v>
      </c>
      <c r="AF102" s="0" t="n">
        <v>36.5476341247559</v>
      </c>
      <c r="AG102" s="0" t="n">
        <v>29.9479999542236</v>
      </c>
      <c r="AH102" s="0" t="n">
        <v>16.1601982116699</v>
      </c>
      <c r="AI102" s="0" t="n">
        <v>27.4336013793945</v>
      </c>
      <c r="AJ102" s="0" t="n">
        <v>37.3736305236816</v>
      </c>
      <c r="AK102" s="0" t="n">
        <v>35.3101348876953</v>
      </c>
      <c r="AL102" s="0" t="n">
        <v>33.4591674804688</v>
      </c>
      <c r="AM102" s="0" t="n">
        <v>22.5922832489014</v>
      </c>
      <c r="AN102" s="0" t="n">
        <v>46.8866310119629</v>
      </c>
      <c r="AO102" s="0" t="n">
        <v>31.4049453735352</v>
      </c>
      <c r="AP102" s="0" t="n">
        <v>39.3225135803223</v>
      </c>
      <c r="AQ102" s="0" t="n">
        <v>28.346851348877</v>
      </c>
      <c r="AR102" s="0" t="n">
        <v>49.9509887695313</v>
      </c>
      <c r="AS102" s="0" t="n">
        <v>20.3393535614014</v>
      </c>
      <c r="AT102" s="0" t="n">
        <v>33.5579795837402</v>
      </c>
      <c r="AU102" s="0" t="n">
        <v>19.6269702911377</v>
      </c>
      <c r="AV102" s="0" t="n">
        <v>18.0285930633545</v>
      </c>
      <c r="AW102" s="0" t="n">
        <v>52.7032241821289</v>
      </c>
      <c r="AX102" s="0" t="n">
        <v>46.8118400573731</v>
      </c>
      <c r="AY102" s="0" t="n">
        <v>41.7370414733887</v>
      </c>
      <c r="AZ102" s="0" t="n">
        <v>32.0555458068848</v>
      </c>
      <c r="BA102" s="0" t="n">
        <v>25.0890102386475</v>
      </c>
      <c r="BB102" s="0" t="n">
        <v>32.0111465454102</v>
      </c>
      <c r="BC102" s="0" t="n">
        <v>37.6970405578613</v>
      </c>
      <c r="BD102" s="0" t="n">
        <v>12.560284614563</v>
      </c>
      <c r="BE102" s="0" t="n">
        <v>51.0140533447266</v>
      </c>
      <c r="BF102" s="0" t="n">
        <v>0</v>
      </c>
      <c r="BG102" s="0" t="n">
        <v>54.7006912231445</v>
      </c>
      <c r="BH102" s="0" t="n">
        <v>0.836011707782745</v>
      </c>
      <c r="BI102" s="0" t="n">
        <v>0.719947278499603</v>
      </c>
      <c r="BJ102" s="0" t="n">
        <v>1.24479591846466</v>
      </c>
      <c r="BK102" s="0" t="n">
        <v>0.864168405532837</v>
      </c>
      <c r="BL102" s="0" t="n">
        <v>0.748975992202759</v>
      </c>
      <c r="BM102" s="0" t="n">
        <v>0.602517008781433</v>
      </c>
      <c r="BN102" s="0" t="n">
        <v>0.621064603328705</v>
      </c>
      <c r="BO102" s="0" t="n">
        <v>1.05877089500427</v>
      </c>
      <c r="BP102" s="0" t="n">
        <v>0.912242829799652</v>
      </c>
      <c r="BQ102" s="0" t="n">
        <v>0.540569067001343</v>
      </c>
      <c r="BR102" s="0" t="n">
        <v>0.923056483268738</v>
      </c>
      <c r="BS102" s="0" t="n">
        <v>0.941259980201721</v>
      </c>
      <c r="BT102" s="0" t="n">
        <v>0.983633637428284</v>
      </c>
      <c r="BU102" s="0" t="n">
        <v>0.690979838371277</v>
      </c>
      <c r="BV102" s="0" t="n">
        <v>0.839601993560791</v>
      </c>
      <c r="BW102" s="0" t="n">
        <v>0.963291227817535</v>
      </c>
      <c r="BX102" s="0" t="n">
        <v>0.823102533817291</v>
      </c>
      <c r="BY102" s="0" t="n">
        <v>0.89441841840744</v>
      </c>
      <c r="BZ102" s="0" t="n">
        <v>0.37015974521637</v>
      </c>
      <c r="CA102" s="0" t="n">
        <v>0.596898436546326</v>
      </c>
      <c r="CB102" s="0" t="n">
        <v>0.781760096549988</v>
      </c>
      <c r="CC102" s="0" t="n">
        <v>0.867554903030396</v>
      </c>
      <c r="CD102" s="0" t="n">
        <v>0.757419764995575</v>
      </c>
      <c r="CE102" s="0" t="n">
        <v>0.841455221176148</v>
      </c>
      <c r="CF102" s="0" t="n">
        <v>0.808432638645172</v>
      </c>
      <c r="CG102" s="0" t="n">
        <v>0.909099638462067</v>
      </c>
      <c r="CH102" s="0" t="n">
        <v>0.591466963291168</v>
      </c>
      <c r="CI102" s="0" t="n">
        <v>0</v>
      </c>
      <c r="CJ102" s="0" t="n">
        <v>0.556660056114197</v>
      </c>
      <c r="CK102" s="0" t="n">
        <v>0.768501043319702</v>
      </c>
      <c r="CL102" s="0" t="n">
        <v>0.654038727283478</v>
      </c>
      <c r="CM102" s="0" t="n">
        <v>1.02354741096497</v>
      </c>
      <c r="CN102" s="0" t="n">
        <v>0.824205160140991</v>
      </c>
      <c r="CO102" s="0" t="n">
        <v>0.729782700538635</v>
      </c>
      <c r="CP102" s="0" t="n">
        <v>0.587789654731751</v>
      </c>
      <c r="CQ102" s="0" t="n">
        <v>0.592357516288757</v>
      </c>
      <c r="CR102" s="0" t="n">
        <v>0.87551736831665</v>
      </c>
      <c r="CS102" s="0" t="n">
        <v>0.848719596862793</v>
      </c>
      <c r="CT102" s="0" t="n">
        <v>0.503248870372772</v>
      </c>
      <c r="CU102" s="0" t="n">
        <v>0.804675817489624</v>
      </c>
      <c r="CV102" s="0" t="n">
        <v>0.744545638561249</v>
      </c>
      <c r="CW102" s="0" t="n">
        <v>0.844937682151794</v>
      </c>
      <c r="CX102" s="0" t="n">
        <v>0.573336124420166</v>
      </c>
      <c r="CY102" s="0" t="n">
        <v>0.809295952320099</v>
      </c>
      <c r="CZ102" s="0" t="n">
        <v>0.794544637203217</v>
      </c>
      <c r="DA102" s="0" t="n">
        <v>0.789569437503815</v>
      </c>
      <c r="DB102" s="0" t="n">
        <v>0.840904355049133</v>
      </c>
      <c r="DC102" s="0" t="n">
        <v>0.38027885556221</v>
      </c>
      <c r="DD102" s="0" t="n">
        <v>0.536383509635925</v>
      </c>
      <c r="DE102" s="0" t="n">
        <v>0.637252688407898</v>
      </c>
      <c r="DF102" s="0" t="n">
        <v>0.773402333259583</v>
      </c>
      <c r="DG102" s="0" t="n">
        <v>0.741853475570679</v>
      </c>
      <c r="DH102" s="0" t="n">
        <v>0.726506471633911</v>
      </c>
      <c r="DI102" s="0" t="n">
        <v>0.678388953208923</v>
      </c>
      <c r="DJ102" s="0" t="n">
        <v>0.867198407649994</v>
      </c>
      <c r="DK102" s="0" t="n">
        <v>0.50739848613739</v>
      </c>
      <c r="DL102" s="0" t="n">
        <v>0</v>
      </c>
      <c r="DM102" s="0" t="n">
        <v>0.46621036529541</v>
      </c>
      <c r="DN102" s="0" t="n">
        <v>0.0330346673727036</v>
      </c>
      <c r="DO102" s="0" t="n">
        <v>0.0488614365458488</v>
      </c>
      <c r="DP102" s="0" t="n">
        <v>0.063067339360714</v>
      </c>
      <c r="DQ102" s="0" t="n">
        <v>0.0250566564500332</v>
      </c>
      <c r="DR102" s="0" t="n">
        <v>0.0342984795570374</v>
      </c>
      <c r="DS102" s="0" t="n">
        <v>0.0415924452245235</v>
      </c>
      <c r="DT102" s="0" t="n">
        <v>0.0434969216585159</v>
      </c>
      <c r="DU102" s="0" t="n">
        <v>0.0556780286133289</v>
      </c>
      <c r="DV102" s="0" t="n">
        <v>0.03460793197155</v>
      </c>
      <c r="DW102" s="0" t="n">
        <v>0.0621796697378159</v>
      </c>
      <c r="DX102" s="0" t="n">
        <v>0.0467081964015961</v>
      </c>
      <c r="DY102" s="0" t="n">
        <v>0.0608772970736027</v>
      </c>
      <c r="DZ102" s="0" t="n">
        <v>0.0456915982067585</v>
      </c>
      <c r="EA102" s="0" t="n">
        <v>0.0664528012275696</v>
      </c>
      <c r="EB102" s="0" t="n">
        <v>0.0292694494128227</v>
      </c>
      <c r="EC102" s="0" t="n">
        <v>0.0557666569948196</v>
      </c>
      <c r="ED102" s="0" t="n">
        <v>0.0280824974179268</v>
      </c>
      <c r="EE102" s="0" t="n">
        <v>0.0323507785797119</v>
      </c>
      <c r="EF102" s="0" t="n">
        <v>0.0594468750059605</v>
      </c>
      <c r="EG102" s="0" t="n">
        <v>0.0592977553606033</v>
      </c>
      <c r="EH102" s="0" t="n">
        <v>0.0581930056214333</v>
      </c>
      <c r="EI102" s="0" t="n">
        <v>0.0445096604526043</v>
      </c>
      <c r="EJ102" s="0" t="n">
        <v>0.0332604572176933</v>
      </c>
      <c r="EK102" s="0" t="n">
        <v>0.0454443171620369</v>
      </c>
      <c r="EL102" s="0" t="n">
        <v>0.0557320564985275</v>
      </c>
      <c r="EM102" s="0" t="n">
        <v>0.0208331495523453</v>
      </c>
      <c r="EN102" s="0" t="n">
        <v>0.0689411610364914</v>
      </c>
      <c r="EO102" s="0" t="n">
        <v>0</v>
      </c>
      <c r="EP102" s="0" t="n">
        <v>0.0707131549715996</v>
      </c>
      <c r="EQ102" s="0" t="n">
        <v>1.05371022224426</v>
      </c>
      <c r="ER102" s="0" t="n">
        <v>1.06030917167664</v>
      </c>
      <c r="ES102" s="0" t="n">
        <v>1.24633324146271</v>
      </c>
      <c r="ET102" s="0" t="n">
        <v>1.03358721733093</v>
      </c>
      <c r="EU102" s="0" t="n">
        <v>1.06936573982239</v>
      </c>
      <c r="EV102" s="0" t="n">
        <v>1.03554260730743</v>
      </c>
      <c r="EW102" s="0" t="n">
        <v>1.02633237838745</v>
      </c>
      <c r="EX102" s="0" t="n">
        <v>1.17626118659973</v>
      </c>
      <c r="EY102" s="0" t="n">
        <v>1.13336455821991</v>
      </c>
      <c r="EZ102" s="0" t="n">
        <v>1.05189430713654</v>
      </c>
      <c r="FA102" s="0" t="n">
        <v>1.12038004398346</v>
      </c>
      <c r="FB102" s="0" t="n">
        <v>1.14982414245605</v>
      </c>
      <c r="FC102" s="0" t="n">
        <v>1.1513420343399</v>
      </c>
      <c r="FD102" s="0" t="n">
        <v>1.08605659008026</v>
      </c>
      <c r="FE102" s="0" t="n">
        <v>1.06560945510864</v>
      </c>
      <c r="FF102" s="0" t="n">
        <v>1.15748822689056</v>
      </c>
      <c r="FG102" s="0" t="n">
        <v>1.04028284549713</v>
      </c>
      <c r="FH102" s="0" t="n">
        <v>1.05865097045898</v>
      </c>
      <c r="FI102" s="0" t="n">
        <v>1.01507985591888</v>
      </c>
      <c r="FJ102" s="0" t="n">
        <v>1.06802701950073</v>
      </c>
      <c r="FK102" s="0" t="n">
        <v>1.08903694152832</v>
      </c>
      <c r="FL102" s="0" t="n">
        <v>1.11379635334015</v>
      </c>
      <c r="FM102" s="0" t="n">
        <v>1.0467494726181</v>
      </c>
      <c r="FN102" s="0" t="n">
        <v>1.10050415992737</v>
      </c>
      <c r="FO102" s="0" t="n">
        <v>1.09782898426056</v>
      </c>
      <c r="FP102" s="0" t="n">
        <v>1.04473805427551</v>
      </c>
      <c r="FQ102" s="0" t="n">
        <v>1.07202160358429</v>
      </c>
      <c r="FR102" s="0" t="n">
        <v>0</v>
      </c>
      <c r="FS102" s="0" t="n">
        <v>1.0660502910614</v>
      </c>
      <c r="FT102" s="0" t="n">
        <v>1.18983316421509</v>
      </c>
      <c r="FU102" s="0" t="n">
        <v>1.39191293716431</v>
      </c>
      <c r="FV102" s="0" t="n">
        <v>1.8762298822403</v>
      </c>
      <c r="FW102" s="0" t="n">
        <v>1.10646367073059</v>
      </c>
      <c r="FX102" s="0" t="n">
        <v>1.1690080165863</v>
      </c>
      <c r="FY102" s="0" t="n">
        <v>1.21839213371277</v>
      </c>
      <c r="FZ102" s="0" t="n">
        <v>1.1986391544342</v>
      </c>
      <c r="GA102" s="0" t="n">
        <v>1.75992572307587</v>
      </c>
      <c r="GB102" s="0" t="n">
        <v>1.26557886600494</v>
      </c>
      <c r="GC102" s="0" t="n">
        <v>1.43878650665283</v>
      </c>
      <c r="GD102" s="0" t="n">
        <v>1.51966333389282</v>
      </c>
      <c r="GE102" s="0" t="n">
        <v>1.80657434463501</v>
      </c>
      <c r="GF102" s="0" t="n">
        <v>1.50134778022766</v>
      </c>
      <c r="GG102" s="0" t="n">
        <v>1.94187700748444</v>
      </c>
      <c r="GH102" s="0" t="n">
        <v>1.14594793319702</v>
      </c>
      <c r="GI102" s="0" t="n">
        <v>1.62185919284821</v>
      </c>
      <c r="GJ102" s="0" t="n">
        <v>1.11872148513794</v>
      </c>
      <c r="GK102" s="0" t="n">
        <v>1.17457258701324</v>
      </c>
      <c r="GL102" s="0" t="n">
        <v>1.35681843757629</v>
      </c>
      <c r="GM102" s="0" t="n">
        <v>1.54587829113007</v>
      </c>
      <c r="GN102" s="0" t="n">
        <v>1.68762421607971</v>
      </c>
      <c r="GO102" s="0" t="n">
        <v>1.45341801643372</v>
      </c>
      <c r="GP102" s="0" t="n">
        <v>1.14017415046692</v>
      </c>
      <c r="GQ102" s="0" t="n">
        <v>1.41993057727814</v>
      </c>
      <c r="GR102" s="0" t="n">
        <v>1.55746030807495</v>
      </c>
      <c r="GS102" s="0" t="n">
        <v>1.09317207336426</v>
      </c>
      <c r="GT102" s="0" t="n">
        <v>1.77346837520599</v>
      </c>
      <c r="GU102" s="0" t="n">
        <v>0</v>
      </c>
      <c r="GV102" s="0" t="n">
        <v>1.97860085964203</v>
      </c>
      <c r="GW102" s="0" t="n">
        <v>1.06346166133881</v>
      </c>
      <c r="GX102" s="0" t="n">
        <v>1.18975901603699</v>
      </c>
      <c r="GY102" s="0" t="n">
        <v>1.4918258190155</v>
      </c>
      <c r="GZ102" s="0" t="n">
        <v>1.03575265407562</v>
      </c>
      <c r="HA102" s="0" t="n">
        <v>1.09762668609619</v>
      </c>
      <c r="HB102" s="0" t="n">
        <v>1.11211168766022</v>
      </c>
      <c r="HC102" s="0" t="n">
        <v>1.07590198516846</v>
      </c>
      <c r="HD102" s="0" t="n">
        <v>1.39322590827942</v>
      </c>
      <c r="HE102" s="0" t="n">
        <v>1.14754045009613</v>
      </c>
      <c r="HF102" s="0" t="n">
        <v>1.2047415971756</v>
      </c>
      <c r="HG102" s="0" t="n">
        <v>1.26954901218414</v>
      </c>
      <c r="HH102" s="0" t="n">
        <v>1.3457612991333</v>
      </c>
      <c r="HI102" s="0" t="n">
        <v>1.2455358505249</v>
      </c>
      <c r="HJ102" s="0" t="n">
        <v>1.43628287315369</v>
      </c>
      <c r="HK102" s="0" t="n">
        <v>1.07811212539673</v>
      </c>
      <c r="HL102" s="0" t="n">
        <v>1.27890717983246</v>
      </c>
      <c r="HM102" s="0" t="n">
        <v>1.04781985282898</v>
      </c>
      <c r="HN102" s="0" t="n">
        <v>1.08150017261505</v>
      </c>
      <c r="HO102" s="0" t="n">
        <v>1.18190515041351</v>
      </c>
      <c r="HP102" s="0" t="n">
        <v>1.2548930644989</v>
      </c>
      <c r="HQ102" s="0" t="n">
        <v>1.2761561870575</v>
      </c>
      <c r="HR102" s="0" t="n">
        <v>1.23936128616333</v>
      </c>
      <c r="HS102" s="0" t="n">
        <v>1.08001351356506</v>
      </c>
      <c r="HT102" s="0" t="n">
        <v>1.17174863815308</v>
      </c>
      <c r="HU102" s="0" t="n">
        <v>1.23022377490997</v>
      </c>
      <c r="HV102" s="0" t="n">
        <v>1.02876901626587</v>
      </c>
      <c r="HW102" s="0" t="n">
        <v>1.34104549884796</v>
      </c>
      <c r="HX102" s="0" t="n">
        <v>0</v>
      </c>
      <c r="HY102" s="0" t="n">
        <v>1.41403245925903</v>
      </c>
      <c r="HZ102" s="0" t="n">
        <v>1.48654341697693</v>
      </c>
      <c r="IA102" s="0" t="n">
        <v>1.35436904430389</v>
      </c>
      <c r="IB102" s="0" t="n">
        <v>2.50765824317932</v>
      </c>
      <c r="IC102" s="0" t="n">
        <v>1.53116178512573</v>
      </c>
      <c r="ID102" s="0" t="n">
        <v>1.27736723423004</v>
      </c>
      <c r="IE102" s="0" t="n">
        <v>1.10106921195984</v>
      </c>
      <c r="IF102" s="0" t="n">
        <v>1.20793807506561</v>
      </c>
      <c r="IG102" s="0" t="n">
        <v>1.87012231349945</v>
      </c>
      <c r="IH102" s="0" t="n">
        <v>1.65875649452209</v>
      </c>
      <c r="II102" s="0" t="n">
        <v>1.33281254768372</v>
      </c>
      <c r="IJ102" s="0" t="n">
        <v>1.59205448627472</v>
      </c>
      <c r="IK102" s="0" t="n">
        <v>1.7007600069046</v>
      </c>
      <c r="IL102" s="0" t="n">
        <v>1.7731009721756</v>
      </c>
      <c r="IM102" s="0" t="n">
        <v>1.3804452419281</v>
      </c>
      <c r="IN102" s="0" t="n">
        <v>1.46511936187744</v>
      </c>
      <c r="IO102" s="0" t="n">
        <v>1.83777737617493</v>
      </c>
      <c r="IP102" s="0" t="n">
        <v>1.42210400104523</v>
      </c>
      <c r="IQ102" s="0" t="n">
        <v>1.81498575210571</v>
      </c>
      <c r="IR102" s="0" t="n">
        <v>1.09393012523651</v>
      </c>
      <c r="IS102" s="0" t="n">
        <v>1.2925945520401</v>
      </c>
      <c r="IT102" s="0" t="n">
        <v>1.45073890686035</v>
      </c>
      <c r="IU102" s="0" t="n">
        <v>1.47759163379669</v>
      </c>
      <c r="IV102" s="0" t="n">
        <v>1.32582128047943</v>
      </c>
      <c r="IW102" s="0" t="n">
        <v>1.49268305301666</v>
      </c>
      <c r="IX102" s="0" t="n">
        <v>1.55070793628693</v>
      </c>
      <c r="IY102" s="0" t="n">
        <v>1.6556191444397</v>
      </c>
      <c r="IZ102" s="0" t="n">
        <v>1.3841712474823</v>
      </c>
      <c r="JA102" s="0" t="n">
        <v>0</v>
      </c>
      <c r="JB102" s="0" t="n">
        <v>1.31668722629547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I23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2.5703125" defaultRowHeight="12.75" zeroHeight="false" outlineLevelRow="0" outlineLevelCol="0"/>
  <cols>
    <col collapsed="false" customWidth="true" hidden="false" outlineLevel="0" max="1" min="1" style="357" width="51.29"/>
    <col collapsed="false" customWidth="true" hidden="false" outlineLevel="0" max="15" min="2" style="357" width="13.86"/>
    <col collapsed="false" customWidth="true" hidden="false" outlineLevel="0" max="16" min="16" style="357" width="36.71"/>
    <col collapsed="false" customWidth="true" hidden="false" outlineLevel="0" max="17" min="17" style="357" width="12.71"/>
    <col collapsed="false" customWidth="true" hidden="false" outlineLevel="0" max="18" min="18" style="357" width="12.42"/>
    <col collapsed="false" customWidth="false" hidden="false" outlineLevel="0" max="16384" min="19" style="357" width="12.57"/>
  </cols>
  <sheetData>
    <row r="1" customFormat="false" ht="20.25" hidden="false" customHeight="false" outlineLevel="0" collapsed="false">
      <c r="A1" s="358" t="s">
        <v>623</v>
      </c>
      <c r="B1" s="359"/>
      <c r="C1" s="360"/>
      <c r="D1" s="361"/>
      <c r="E1" s="362"/>
      <c r="F1" s="360"/>
      <c r="G1" s="361"/>
      <c r="H1" s="361"/>
      <c r="I1" s="361"/>
      <c r="J1" s="361"/>
      <c r="K1" s="361"/>
      <c r="L1" s="361"/>
      <c r="M1" s="361"/>
      <c r="N1" s="361"/>
      <c r="AB1" s="363"/>
      <c r="AC1" s="363"/>
      <c r="AD1" s="364"/>
      <c r="AE1" s="364"/>
      <c r="AF1" s="364"/>
      <c r="AG1" s="364"/>
      <c r="AH1" s="364"/>
      <c r="AI1" s="364"/>
      <c r="AJ1" s="364"/>
      <c r="AK1" s="364"/>
      <c r="AL1" s="364"/>
      <c r="AM1" s="364"/>
      <c r="AN1" s="364"/>
      <c r="AO1" s="364"/>
      <c r="AP1" s="364"/>
      <c r="AQ1" s="364"/>
      <c r="AR1" s="364"/>
      <c r="AS1" s="364"/>
      <c r="AT1" s="364"/>
      <c r="AU1" s="364"/>
      <c r="AV1" s="364"/>
      <c r="AW1" s="364"/>
      <c r="AX1" s="364"/>
      <c r="AY1" s="364"/>
      <c r="AZ1" s="364"/>
      <c r="BA1" s="364"/>
      <c r="BB1" s="364"/>
      <c r="BC1" s="364"/>
      <c r="BD1" s="364"/>
      <c r="BE1" s="364"/>
      <c r="BF1" s="364"/>
      <c r="BG1" s="364"/>
    </row>
    <row r="2" customFormat="false" ht="27" hidden="false" customHeight="true" outlineLevel="0" collapsed="false">
      <c r="A2" s="365" t="s">
        <v>624</v>
      </c>
      <c r="B2" s="366" t="s">
        <v>625</v>
      </c>
      <c r="C2" s="361" t="s">
        <v>626</v>
      </c>
      <c r="D2" s="361"/>
      <c r="E2" s="367" t="s">
        <v>627</v>
      </c>
      <c r="F2" s="361"/>
      <c r="G2" s="367" t="s">
        <v>628</v>
      </c>
      <c r="H2" s="368" t="n">
        <f aca="false">E89</f>
        <v>6956082.94457412</v>
      </c>
      <c r="I2" s="361"/>
      <c r="J2" s="361"/>
      <c r="K2" s="361"/>
      <c r="L2" s="361"/>
      <c r="M2" s="361"/>
      <c r="N2" s="361"/>
      <c r="AB2" s="369"/>
      <c r="AC2" s="369"/>
      <c r="AD2" s="370" t="s">
        <v>629</v>
      </c>
      <c r="AE2" s="370"/>
      <c r="AF2" s="370"/>
      <c r="AG2" s="364"/>
      <c r="AH2" s="364"/>
      <c r="AI2" s="364"/>
      <c r="AJ2" s="364"/>
      <c r="AK2" s="364"/>
      <c r="AL2" s="364"/>
      <c r="AM2" s="364"/>
      <c r="AN2" s="364"/>
      <c r="AO2" s="364"/>
      <c r="AP2" s="364"/>
      <c r="AQ2" s="364"/>
      <c r="AR2" s="364"/>
      <c r="AS2" s="364"/>
      <c r="AT2" s="364"/>
      <c r="AU2" s="364"/>
      <c r="AV2" s="364"/>
      <c r="AW2" s="364"/>
      <c r="AX2" s="364"/>
      <c r="AY2" s="364"/>
      <c r="AZ2" s="364"/>
      <c r="BA2" s="364"/>
      <c r="BB2" s="364"/>
      <c r="BC2" s="364"/>
      <c r="BD2" s="364"/>
      <c r="BE2" s="364"/>
      <c r="BF2" s="364"/>
      <c r="BG2" s="364"/>
    </row>
    <row r="3" customFormat="false" ht="22.5" hidden="false" customHeight="true" outlineLevel="0" collapsed="false">
      <c r="A3" s="371" t="e">
        <f aca="false">#REF!&amp;" SBH"</f>
        <v>#REF!</v>
      </c>
      <c r="B3" s="372" t="s">
        <v>630</v>
      </c>
      <c r="C3" s="373" t="n">
        <f aca="false">B44</f>
        <v>578.669647058824</v>
      </c>
      <c r="D3" s="374" t="s">
        <v>631</v>
      </c>
      <c r="E3" s="375" t="n">
        <f aca="false">B52</f>
        <v>27.3038756063307</v>
      </c>
      <c r="F3" s="376" t="s">
        <v>632</v>
      </c>
      <c r="G3" s="377" t="n">
        <f aca="false">E3*4047/10000</f>
        <v>11.049878457882</v>
      </c>
      <c r="H3" s="378" t="s">
        <v>633</v>
      </c>
      <c r="AB3" s="369"/>
      <c r="AC3" s="369"/>
      <c r="AD3" s="364"/>
      <c r="AE3" s="364"/>
      <c r="AF3" s="364"/>
      <c r="AG3" s="364"/>
      <c r="AH3" s="364"/>
      <c r="AI3" s="364"/>
      <c r="AJ3" s="364"/>
      <c r="AK3" s="364"/>
      <c r="AL3" s="364"/>
      <c r="AM3" s="364"/>
      <c r="AN3" s="364"/>
      <c r="AO3" s="364"/>
      <c r="AP3" s="364"/>
      <c r="AQ3" s="364"/>
      <c r="AR3" s="364"/>
      <c r="AS3" s="364"/>
      <c r="AT3" s="364"/>
      <c r="AU3" s="364"/>
      <c r="AV3" s="364"/>
      <c r="AW3" s="364"/>
      <c r="AX3" s="364"/>
      <c r="AY3" s="364"/>
      <c r="AZ3" s="364"/>
      <c r="BA3" s="364"/>
      <c r="BB3" s="364"/>
      <c r="BC3" s="364"/>
      <c r="BD3" s="364"/>
      <c r="BE3" s="364"/>
      <c r="BF3" s="364"/>
      <c r="BG3" s="364"/>
    </row>
    <row r="4" customFormat="false" ht="18" hidden="false" customHeight="false" outlineLevel="0" collapsed="false">
      <c r="A4" s="379" t="s">
        <v>634</v>
      </c>
      <c r="B4" s="380" t="s">
        <v>635</v>
      </c>
      <c r="C4" s="381" t="n">
        <f aca="false">IF(B4="W",2.7,IF(B4="M",2.45,IF(B4="N",2.3,"error")))</f>
        <v>2.45</v>
      </c>
      <c r="D4" s="382" t="s">
        <v>636</v>
      </c>
      <c r="E4" s="383"/>
      <c r="F4" s="384" t="str">
        <f aca="false">IF(B4="m","Conforms with ASCE")</f>
        <v>Conforms with ASCE</v>
      </c>
      <c r="AB4" s="385"/>
      <c r="AC4" s="385"/>
      <c r="AD4" s="364" t="s">
        <v>637</v>
      </c>
      <c r="AE4" s="364"/>
      <c r="AF4" s="364"/>
      <c r="AG4" s="386" t="n">
        <f aca="false">B10</f>
        <v>20</v>
      </c>
      <c r="AH4" s="364"/>
      <c r="AI4" s="386" t="n">
        <f aca="false">C10</f>
        <v>30</v>
      </c>
      <c r="AJ4" s="364"/>
      <c r="AK4" s="386" t="n">
        <f aca="false">D10</f>
        <v>40</v>
      </c>
      <c r="AL4" s="364"/>
      <c r="AM4" s="386" t="n">
        <f aca="false">E10</f>
        <v>50</v>
      </c>
      <c r="AN4" s="364"/>
      <c r="AO4" s="386" t="n">
        <f aca="false">F10</f>
        <v>60</v>
      </c>
      <c r="AP4" s="364"/>
      <c r="AQ4" s="386" t="n">
        <f aca="false">G10</f>
        <v>70</v>
      </c>
      <c r="AR4" s="364"/>
      <c r="AS4" s="386" t="n">
        <f aca="false">H10</f>
        <v>80</v>
      </c>
      <c r="AT4" s="364"/>
      <c r="AU4" s="386" t="n">
        <f aca="false">I10</f>
        <v>90</v>
      </c>
      <c r="AV4" s="364"/>
      <c r="AW4" s="386" t="n">
        <f aca="false">J10</f>
        <v>100</v>
      </c>
      <c r="AX4" s="364"/>
      <c r="AY4" s="386" t="n">
        <f aca="false">K10</f>
        <v>110</v>
      </c>
      <c r="AZ4" s="364"/>
      <c r="BA4" s="386" t="n">
        <f aca="false">L10</f>
        <v>120</v>
      </c>
      <c r="BB4" s="364"/>
      <c r="BC4" s="386" t="n">
        <f aca="false">M10</f>
        <v>130</v>
      </c>
      <c r="BD4" s="364"/>
      <c r="BE4" s="386" t="n">
        <f aca="false">N10</f>
        <v>140</v>
      </c>
      <c r="BF4" s="364"/>
      <c r="BG4" s="386" t="n">
        <f aca="false">O10</f>
        <v>150</v>
      </c>
    </row>
    <row r="5" customFormat="false" ht="18" hidden="false" customHeight="false" outlineLevel="0" collapsed="false">
      <c r="A5" s="387" t="s">
        <v>638</v>
      </c>
      <c r="B5" s="366" t="s">
        <v>639</v>
      </c>
      <c r="C5" s="388" t="n">
        <f aca="false">IF(B5="W",2,IF(B5="M",1.75,IF(B5="N",1.5,"error")))</f>
        <v>1.5</v>
      </c>
      <c r="D5" s="389" t="s">
        <v>636</v>
      </c>
      <c r="E5" s="390"/>
      <c r="F5" s="384" t="str">
        <f aca="false">IF(C5&gt;1.7,"Allow 10% overhang", "Overhang Not Recommended")</f>
        <v>Overhang Not Recommended</v>
      </c>
      <c r="AB5" s="391"/>
      <c r="AC5" s="391"/>
      <c r="AD5" s="364" t="s">
        <v>632</v>
      </c>
      <c r="AE5" s="392" t="n">
        <v>0</v>
      </c>
      <c r="AF5" s="392" t="n">
        <v>0</v>
      </c>
      <c r="AG5" s="393" t="n">
        <f aca="false">B$141</f>
        <v>1.72800734618916</v>
      </c>
      <c r="AH5" s="393" t="n">
        <f aca="false">B$141</f>
        <v>1.72800734618916</v>
      </c>
      <c r="AI5" s="393" t="n">
        <f aca="false">C$141</f>
        <v>3.12229010019986</v>
      </c>
      <c r="AJ5" s="393" t="n">
        <f aca="false">C$141</f>
        <v>3.12229010019986</v>
      </c>
      <c r="AK5" s="393" t="n">
        <f aca="false">D$141</f>
        <v>9.23578872278939</v>
      </c>
      <c r="AL5" s="393" t="n">
        <f aca="false">D$141</f>
        <v>9.23578872278939</v>
      </c>
      <c r="AM5" s="393" t="n">
        <f aca="false">E$141</f>
        <v>16.3690101887863</v>
      </c>
      <c r="AN5" s="393" t="n">
        <f aca="false">E$141</f>
        <v>16.3690101887863</v>
      </c>
      <c r="AO5" s="393" t="n">
        <f aca="false">F$141</f>
        <v>16.3690101887863</v>
      </c>
      <c r="AP5" s="393" t="n">
        <f aca="false">F$141</f>
        <v>16.3690101887863</v>
      </c>
      <c r="AQ5" s="393" t="n">
        <f aca="false">G$141</f>
        <v>17.6497980675741</v>
      </c>
      <c r="AR5" s="393" t="n">
        <f aca="false">G$141</f>
        <v>17.6497980675741</v>
      </c>
      <c r="AS5" s="393" t="n">
        <f aca="false">H$141</f>
        <v>17.6497980675741</v>
      </c>
      <c r="AT5" s="393" t="n">
        <f aca="false">H$141</f>
        <v>17.6497980675741</v>
      </c>
      <c r="AU5" s="393" t="n">
        <f aca="false">I$141</f>
        <v>17.6497980675741</v>
      </c>
      <c r="AV5" s="393" t="n">
        <f aca="false">AU5</f>
        <v>17.6497980675741</v>
      </c>
      <c r="AW5" s="393" t="n">
        <f aca="false">J$141</f>
        <v>17.6497980675741</v>
      </c>
      <c r="AX5" s="393" t="n">
        <f aca="false">AW5</f>
        <v>17.6497980675741</v>
      </c>
      <c r="AY5" s="393" t="n">
        <f aca="false">K$141</f>
        <v>20.0908812118511</v>
      </c>
      <c r="AZ5" s="393" t="n">
        <f aca="false">AY5</f>
        <v>20.0908812118511</v>
      </c>
      <c r="BA5" s="393" t="n">
        <f aca="false">L$141</f>
        <v>20.0908812118511</v>
      </c>
      <c r="BB5" s="393" t="n">
        <f aca="false">BA5</f>
        <v>20.0908812118511</v>
      </c>
      <c r="BC5" s="393" t="n">
        <f aca="false">M$141</f>
        <v>20.0908812118511</v>
      </c>
      <c r="BD5" s="393" t="n">
        <f aca="false">BC5</f>
        <v>20.0908812118511</v>
      </c>
      <c r="BE5" s="393" t="n">
        <f aca="false">N$141</f>
        <v>20.0908812118511</v>
      </c>
      <c r="BF5" s="393" t="n">
        <f aca="false">BE5</f>
        <v>20.0908812118511</v>
      </c>
      <c r="BG5" s="393" t="n">
        <f aca="false">O$141</f>
        <v>20.3641537095555</v>
      </c>
      <c r="BH5" s="394" t="n">
        <f aca="false">BG5</f>
        <v>20.3641537095555</v>
      </c>
      <c r="BI5" s="394" t="n">
        <f aca="false">BH5</f>
        <v>20.3641537095555</v>
      </c>
    </row>
    <row r="6" customFormat="false" ht="18.75" hidden="false" customHeight="false" outlineLevel="0" collapsed="false">
      <c r="A6" s="395" t="s">
        <v>640</v>
      </c>
      <c r="B6" s="396" t="s">
        <v>635</v>
      </c>
      <c r="C6" s="397" t="n">
        <f aca="false">IF(B6="S",0.1,IF(B6="M",0.12,IF(B6="D",0.14,"error")))</f>
        <v>0.12</v>
      </c>
      <c r="D6" s="398" t="s">
        <v>641</v>
      </c>
      <c r="E6" s="399"/>
      <c r="F6" s="400"/>
      <c r="G6" s="401"/>
      <c r="H6" s="401"/>
      <c r="AC6" s="402"/>
      <c r="AD6" s="364"/>
      <c r="AE6" s="392" t="n">
        <f aca="false">AE5*(1+$D$51)</f>
        <v>0</v>
      </c>
      <c r="AF6" s="392" t="n">
        <f aca="false">AF5*(1+$D$51)</f>
        <v>0</v>
      </c>
      <c r="AG6" s="392" t="n">
        <f aca="false">AG5*(1+$D$51)</f>
        <v>2.16000918273646</v>
      </c>
      <c r="AH6" s="392" t="n">
        <f aca="false">AH5*(1+$D$51)</f>
        <v>2.16000918273646</v>
      </c>
      <c r="AI6" s="392" t="n">
        <f aca="false">AI5*(1+$D$51)</f>
        <v>3.90286262524982</v>
      </c>
      <c r="AJ6" s="392" t="n">
        <f aca="false">AJ5*(1+$D$51)</f>
        <v>3.90286262524982</v>
      </c>
      <c r="AK6" s="392" t="n">
        <f aca="false">AK5*(1+$D$51)</f>
        <v>11.5447359034867</v>
      </c>
      <c r="AL6" s="392" t="n">
        <f aca="false">AL5*(1+$D$51)</f>
        <v>11.5447359034867</v>
      </c>
      <c r="AM6" s="392" t="n">
        <f aca="false">AM5*(1+$D$51)</f>
        <v>20.4612627359828</v>
      </c>
      <c r="AN6" s="392" t="n">
        <f aca="false">AN5*(1+$D$51)</f>
        <v>20.4612627359828</v>
      </c>
      <c r="AO6" s="392" t="n">
        <f aca="false">AO5*(1+$D$51)</f>
        <v>20.4612627359828</v>
      </c>
      <c r="AP6" s="392" t="n">
        <f aca="false">AP5*(1+$D$51)</f>
        <v>20.4612627359828</v>
      </c>
      <c r="AQ6" s="392" t="n">
        <f aca="false">AQ5*(1+$D$51)</f>
        <v>22.0622475844677</v>
      </c>
      <c r="AR6" s="392" t="n">
        <f aca="false">AR5*(1+$D$51)</f>
        <v>22.0622475844677</v>
      </c>
      <c r="AS6" s="392" t="n">
        <f aca="false">AS5*(1+$D$51)</f>
        <v>22.0622475844677</v>
      </c>
      <c r="AT6" s="392" t="n">
        <f aca="false">AT5*(1+$D$51)</f>
        <v>22.0622475844677</v>
      </c>
      <c r="AU6" s="392" t="n">
        <f aca="false">AU5*(1+$D$51)</f>
        <v>22.0622475844677</v>
      </c>
      <c r="AV6" s="392" t="n">
        <f aca="false">AV5*(1+$D$51)</f>
        <v>22.0622475844677</v>
      </c>
      <c r="AW6" s="392" t="n">
        <f aca="false">AW5*(1+$D$51)</f>
        <v>22.0622475844677</v>
      </c>
      <c r="AX6" s="392" t="n">
        <f aca="false">AX5*(1+$D$51)</f>
        <v>22.0622475844677</v>
      </c>
      <c r="AY6" s="392" t="n">
        <f aca="false">AY5*(1+$D$51)</f>
        <v>25.1136015148139</v>
      </c>
      <c r="AZ6" s="392" t="n">
        <f aca="false">AZ5*(1+$D$51)</f>
        <v>25.1136015148139</v>
      </c>
      <c r="BA6" s="392" t="n">
        <f aca="false">BA5*(1+$D$51)</f>
        <v>25.1136015148139</v>
      </c>
      <c r="BB6" s="392" t="n">
        <f aca="false">BB5*(1+$D$51)</f>
        <v>25.1136015148139</v>
      </c>
      <c r="BC6" s="392" t="n">
        <f aca="false">BC5*(1+$D$51)</f>
        <v>25.1136015148139</v>
      </c>
      <c r="BD6" s="392" t="n">
        <f aca="false">BD5*(1+$D$51)</f>
        <v>25.1136015148139</v>
      </c>
      <c r="BE6" s="392" t="n">
        <f aca="false">BE5*(1+$D$51)</f>
        <v>25.1136015148139</v>
      </c>
      <c r="BF6" s="392" t="n">
        <f aca="false">BF5*(1+$D$51)</f>
        <v>25.1136015148139</v>
      </c>
      <c r="BG6" s="392" t="n">
        <f aca="false">BG5*(1+$D$51)</f>
        <v>25.4551921369443</v>
      </c>
      <c r="BH6" s="392" t="n">
        <f aca="false">BH5*(1+$D$51)+B50</f>
        <v>25.4551921369443</v>
      </c>
      <c r="BI6" s="403" t="n">
        <f aca="false">BH6</f>
        <v>25.4551921369443</v>
      </c>
    </row>
    <row r="7" customFormat="false" ht="16.5" hidden="false" customHeight="false" outlineLevel="0" collapsed="false">
      <c r="A7" s="404" t="s">
        <v>642</v>
      </c>
      <c r="B7" s="405" t="s">
        <v>643</v>
      </c>
      <c r="C7" s="401"/>
      <c r="D7" s="401"/>
      <c r="E7" s="401"/>
      <c r="F7" s="401"/>
      <c r="G7" s="401"/>
      <c r="H7" s="401"/>
      <c r="AB7" s="402"/>
      <c r="AC7" s="385"/>
      <c r="AD7" s="364" t="s">
        <v>644</v>
      </c>
      <c r="AE7" s="393" t="e">
        <f aca="false">MINA(#REF!)*1.2</f>
        <v>#REF!</v>
      </c>
      <c r="AF7" s="364"/>
      <c r="AG7" s="364"/>
      <c r="AH7" s="364"/>
      <c r="AI7" s="364"/>
      <c r="AJ7" s="364"/>
      <c r="AK7" s="364"/>
      <c r="AL7" s="364"/>
      <c r="AM7" s="364"/>
      <c r="AN7" s="364"/>
      <c r="AO7" s="364"/>
      <c r="AP7" s="364"/>
      <c r="AQ7" s="364"/>
      <c r="AR7" s="364"/>
      <c r="AS7" s="364"/>
      <c r="AT7" s="364"/>
      <c r="AU7" s="364"/>
      <c r="AV7" s="364"/>
      <c r="AW7" s="364"/>
      <c r="AX7" s="364"/>
      <c r="AY7" s="364"/>
      <c r="AZ7" s="364"/>
      <c r="BA7" s="364"/>
      <c r="BB7" s="364"/>
      <c r="BC7" s="364"/>
      <c r="BD7" s="364"/>
      <c r="BE7" s="364"/>
      <c r="BF7" s="364"/>
      <c r="BG7" s="364"/>
    </row>
    <row r="8" customFormat="false" ht="15" hidden="false" customHeight="false" outlineLevel="0" collapsed="false">
      <c r="A8" s="406" t="s">
        <v>645</v>
      </c>
      <c r="B8" s="407" t="n">
        <v>0</v>
      </c>
      <c r="C8" s="408" t="n">
        <f aca="false">B10</f>
        <v>20</v>
      </c>
      <c r="D8" s="408" t="n">
        <f aca="false">C10</f>
        <v>30</v>
      </c>
      <c r="E8" s="408" t="n">
        <f aca="false">D10</f>
        <v>40</v>
      </c>
      <c r="F8" s="408" t="n">
        <f aca="false">E10</f>
        <v>50</v>
      </c>
      <c r="G8" s="408" t="n">
        <f aca="false">F10</f>
        <v>60</v>
      </c>
      <c r="H8" s="408" t="n">
        <f aca="false">G10</f>
        <v>70</v>
      </c>
      <c r="I8" s="408" t="n">
        <f aca="false">H10</f>
        <v>80</v>
      </c>
      <c r="J8" s="408" t="n">
        <f aca="false">I10</f>
        <v>90</v>
      </c>
      <c r="K8" s="408" t="n">
        <f aca="false">J10</f>
        <v>100</v>
      </c>
      <c r="L8" s="408" t="n">
        <f aca="false">K10</f>
        <v>110</v>
      </c>
      <c r="M8" s="408" t="n">
        <f aca="false">L10</f>
        <v>120</v>
      </c>
      <c r="N8" s="408" t="n">
        <f aca="false">M10</f>
        <v>130</v>
      </c>
      <c r="O8" s="408" t="n">
        <f aca="false">N10</f>
        <v>140</v>
      </c>
      <c r="AB8" s="385"/>
      <c r="AC8" s="385"/>
    </row>
    <row r="9" customFormat="false" ht="15" hidden="false" customHeight="false" outlineLevel="0" collapsed="false">
      <c r="A9" s="406" t="s">
        <v>646</v>
      </c>
      <c r="B9" s="409" t="n">
        <f aca="false">IF($B$5="N",B10,ROUNDUP(B10*1.1,0))</f>
        <v>20</v>
      </c>
      <c r="C9" s="409" t="n">
        <f aca="false">IF($B$5="N",C10,ROUNDUP(C10*1.1,0))</f>
        <v>30</v>
      </c>
      <c r="D9" s="409" t="n">
        <f aca="false">IF($B$5="N",D10,ROUNDUP(D10*1.1,0))</f>
        <v>40</v>
      </c>
      <c r="E9" s="409" t="n">
        <f aca="false">IF($B$5="N",E10,ROUNDUP(E10*1.1,0))</f>
        <v>50</v>
      </c>
      <c r="F9" s="409" t="n">
        <f aca="false">IF($B$5="N",F10,ROUNDUP(F10*1.1,0))</f>
        <v>60</v>
      </c>
      <c r="G9" s="409" t="n">
        <f aca="false">IF($B$5="N",G10,ROUNDUP(G10*1.1,0))</f>
        <v>70</v>
      </c>
      <c r="H9" s="409" t="n">
        <f aca="false">IF($B$5="N",H10,ROUNDUP(H10*1.1,0))</f>
        <v>80</v>
      </c>
      <c r="I9" s="409" t="n">
        <f aca="false">IF($B$5="N",I10,ROUNDUP(I10*1.1,0))</f>
        <v>90</v>
      </c>
      <c r="J9" s="409" t="n">
        <f aca="false">IF($B$5="N",J10,ROUNDUP(J10*1.1,0))</f>
        <v>100</v>
      </c>
      <c r="K9" s="409" t="n">
        <f aca="false">IF($B$5="N",K10,ROUNDUP(K10*1.1,0))</f>
        <v>110</v>
      </c>
      <c r="L9" s="409" t="n">
        <f aca="false">IF($B$5="N",L10,ROUNDUP(L10*1.1,0))</f>
        <v>120</v>
      </c>
      <c r="M9" s="409" t="n">
        <f aca="false">IF($B$5="N",M10,ROUNDUP(M10*1.1,0))</f>
        <v>130</v>
      </c>
      <c r="N9" s="409" t="n">
        <f aca="false">IF($B$5="N",N10,ROUNDUP(N10*1.1,0))</f>
        <v>140</v>
      </c>
      <c r="O9" s="409" t="n">
        <f aca="false">IF($B$5="N",O10,ROUNDUP(O10*1.1,0))</f>
        <v>150</v>
      </c>
      <c r="AB9" s="385"/>
      <c r="AC9" s="385"/>
    </row>
    <row r="10" customFormat="false" ht="15.75" hidden="false" customHeight="false" outlineLevel="0" collapsed="false">
      <c r="A10" s="410" t="s">
        <v>647</v>
      </c>
      <c r="B10" s="411" t="n">
        <v>20</v>
      </c>
      <c r="C10" s="411" t="n">
        <f aca="false">B10+10</f>
        <v>30</v>
      </c>
      <c r="D10" s="411" t="n">
        <f aca="false">C10+10</f>
        <v>40</v>
      </c>
      <c r="E10" s="411" t="n">
        <f aca="false">D10+10</f>
        <v>50</v>
      </c>
      <c r="F10" s="411" t="n">
        <f aca="false">E10+10</f>
        <v>60</v>
      </c>
      <c r="G10" s="411" t="n">
        <f aca="false">F10+10</f>
        <v>70</v>
      </c>
      <c r="H10" s="411" t="n">
        <f aca="false">G10+10</f>
        <v>80</v>
      </c>
      <c r="I10" s="411" t="n">
        <f aca="false">H10+10</f>
        <v>90</v>
      </c>
      <c r="J10" s="411" t="n">
        <f aca="false">I10+10</f>
        <v>100</v>
      </c>
      <c r="K10" s="411" t="n">
        <f aca="false">J10+10</f>
        <v>110</v>
      </c>
      <c r="L10" s="411" t="n">
        <f aca="false">K10+10</f>
        <v>120</v>
      </c>
      <c r="M10" s="411" t="n">
        <f aca="false">L10+10</f>
        <v>130</v>
      </c>
      <c r="N10" s="411" t="n">
        <f aca="false">M10+10</f>
        <v>140</v>
      </c>
      <c r="O10" s="411" t="n">
        <f aca="false">N10+10</f>
        <v>150</v>
      </c>
      <c r="AB10" s="385"/>
      <c r="AC10" s="385"/>
      <c r="AJ10" s="412"/>
      <c r="AK10" s="412"/>
      <c r="AL10" s="412"/>
      <c r="AM10" s="412"/>
      <c r="AN10" s="412"/>
      <c r="AO10" s="412"/>
      <c r="AP10" s="412"/>
      <c r="AQ10" s="412"/>
      <c r="AR10" s="412"/>
      <c r="AS10" s="412"/>
      <c r="AT10" s="412"/>
      <c r="AU10" s="412"/>
    </row>
    <row r="11" customFormat="false" ht="15.75" hidden="false" customHeight="false" outlineLevel="0" collapsed="false">
      <c r="A11" s="410" t="s">
        <v>648</v>
      </c>
      <c r="B11" s="413" t="n">
        <f aca="false">'Model Sheet 1'!D66</f>
        <v>150.544</v>
      </c>
      <c r="C11" s="413" t="n">
        <f aca="false">'Model Sheet 1'!E66</f>
        <v>64.0157647058824</v>
      </c>
      <c r="D11" s="413" t="n">
        <f aca="false">'Model Sheet 1'!F66</f>
        <v>186.88</v>
      </c>
      <c r="E11" s="413" t="n">
        <f aca="false">'Model Sheet 1'!G66</f>
        <v>146.050823529412</v>
      </c>
      <c r="F11" s="413" t="n">
        <v>0</v>
      </c>
      <c r="G11" s="413" t="n">
        <f aca="false">'Model Sheet 1'!H66</f>
        <v>15.6277647058824</v>
      </c>
      <c r="H11" s="413" t="n">
        <v>0</v>
      </c>
      <c r="I11" s="413" t="n">
        <v>0</v>
      </c>
      <c r="J11" s="413" t="n">
        <v>0</v>
      </c>
      <c r="K11" s="413" t="n">
        <f aca="false">'Model Sheet 1'!I66</f>
        <v>14.5512941176471</v>
      </c>
      <c r="L11" s="413" t="n">
        <v>0</v>
      </c>
      <c r="M11" s="413" t="n">
        <v>0</v>
      </c>
      <c r="N11" s="413" t="n">
        <v>0</v>
      </c>
      <c r="O11" s="413" t="n">
        <f aca="false">'Model Sheet 1'!J66</f>
        <v>1</v>
      </c>
      <c r="P11" s="414" t="n">
        <f aca="false">SUM(A11:O11)</f>
        <v>578.669647058824</v>
      </c>
      <c r="AB11" s="415"/>
      <c r="AC11" s="415"/>
    </row>
    <row r="12" customFormat="false" ht="15.75" hidden="false" customHeight="false" outlineLevel="0" collapsed="false">
      <c r="A12" s="416" t="s">
        <v>649</v>
      </c>
      <c r="B12" s="417" t="n">
        <f aca="false">IF(B11=0,"",(1/B13)*B11)</f>
        <v>87.12</v>
      </c>
      <c r="C12" s="417" t="n">
        <f aca="false">IF(C11=0,"",(1/C13)*C11)</f>
        <v>45.9130434782609</v>
      </c>
      <c r="D12" s="417" t="n">
        <f aca="false">IF(D11=0,"",(1/D13)*D11)</f>
        <v>30.5684210526316</v>
      </c>
      <c r="E12" s="417" t="n">
        <f aca="false">IF(E11=0,"",(1/E13)*E11)</f>
        <v>20.4747356051704</v>
      </c>
      <c r="F12" s="417" t="str">
        <f aca="false">IF(F11=0,"",(1/F13)*F11)</f>
        <v/>
      </c>
      <c r="G12" s="417" t="n">
        <f aca="false">IF(G11=0,"",(1/G13)*G11)</f>
        <v>12.2016806722689</v>
      </c>
      <c r="H12" s="417" t="str">
        <f aca="false">IF(H11=0,"",(1/H13)*H11)</f>
        <v/>
      </c>
      <c r="I12" s="417" t="str">
        <f aca="false">IF(I11=0,"",(1/I13)*I11)</f>
        <v/>
      </c>
      <c r="J12" s="417" t="str">
        <f aca="false">IF(J11=0,"",(1/J13)*J11)</f>
        <v/>
      </c>
      <c r="K12" s="417" t="n">
        <f aca="false">IF(K11=0,"",(1/K13)*K11)</f>
        <v>5.9609989736572</v>
      </c>
      <c r="L12" s="417" t="str">
        <f aca="false">IF(L11=0,"",(1/L13)*L11)</f>
        <v/>
      </c>
      <c r="M12" s="417" t="str">
        <f aca="false">IF(M11=0,"",(1/M13)*M11)</f>
        <v/>
      </c>
      <c r="N12" s="417" t="str">
        <f aca="false">IF(N11=0,"",(1/N13)*N11)</f>
        <v/>
      </c>
      <c r="O12" s="417" t="n">
        <f aca="false">IF(O11=0,"",(1/O13)*O11)</f>
        <v>3.65935104483881</v>
      </c>
      <c r="AB12" s="418"/>
      <c r="AC12" s="418"/>
    </row>
    <row r="13" customFormat="false" ht="15.75" hidden="false" customHeight="false" outlineLevel="0" collapsed="false">
      <c r="A13" s="419" t="s">
        <v>650</v>
      </c>
      <c r="B13" s="420" t="n">
        <f aca="false">((B120*B123)/2)/43560</f>
        <v>1.72800734618916</v>
      </c>
      <c r="C13" s="420" t="n">
        <f aca="false">((C120*C123)/2)/43560</f>
        <v>1.3942827540107</v>
      </c>
      <c r="D13" s="420" t="n">
        <f aca="false">((D120*D123)/2)/43560</f>
        <v>6.11349862258953</v>
      </c>
      <c r="E13" s="420" t="n">
        <f aca="false">((E120*E123)/2)/43560</f>
        <v>7.13322146599687</v>
      </c>
      <c r="F13" s="420" t="n">
        <f aca="false">((F120*F123)/2)/43560</f>
        <v>0</v>
      </c>
      <c r="G13" s="420" t="n">
        <f aca="false">((G120*G123)/2)/43560</f>
        <v>1.28078787878788</v>
      </c>
      <c r="H13" s="420" t="n">
        <f aca="false">((H120*H123)/2)/43560</f>
        <v>0</v>
      </c>
      <c r="I13" s="420" t="n">
        <f aca="false">((I120*I123)/2)/43560</f>
        <v>0</v>
      </c>
      <c r="J13" s="420" t="n">
        <f aca="false">((J120*J123)/2)/43560</f>
        <v>0</v>
      </c>
      <c r="K13" s="420" t="n">
        <f aca="false">((K120*K123)/2)/43560</f>
        <v>2.44108314427699</v>
      </c>
      <c r="L13" s="420" t="n">
        <f aca="false">((L120*L123)/2)/43560</f>
        <v>0</v>
      </c>
      <c r="M13" s="420" t="n">
        <f aca="false">((M120*M123)/2)/43560</f>
        <v>0</v>
      </c>
      <c r="N13" s="420" t="n">
        <f aca="false">((N120*N123)/2)/43560</f>
        <v>0</v>
      </c>
      <c r="O13" s="420" t="n">
        <f aca="false">((O120*O123)/2)/43560</f>
        <v>0.273272497704316</v>
      </c>
      <c r="AB13" s="421"/>
      <c r="AC13" s="421"/>
    </row>
    <row r="14" customFormat="false" ht="15.75" hidden="false" customHeight="false" outlineLevel="0" collapsed="false">
      <c r="A14" s="419" t="s">
        <v>651</v>
      </c>
      <c r="B14" s="422" t="n">
        <f aca="false">(B115*B10)*(B11/2)</f>
        <v>4516.32</v>
      </c>
      <c r="C14" s="422" t="n">
        <f aca="false">(C115*C10)*(C11/2)</f>
        <v>3840.94588235294</v>
      </c>
      <c r="D14" s="422" t="n">
        <f aca="false">(D115*D10)*(D11/2)</f>
        <v>14950.4</v>
      </c>
      <c r="E14" s="422" t="n">
        <f aca="false">(E115*E10)*(E11/2)</f>
        <v>18256.3529411765</v>
      </c>
      <c r="F14" s="422" t="n">
        <f aca="false">(F115*F10)*(F11/2)</f>
        <v>0</v>
      </c>
      <c r="G14" s="422" t="n">
        <f aca="false">(G115*G10)*(G11/2)</f>
        <v>2734.85882352941</v>
      </c>
      <c r="H14" s="422" t="n">
        <f aca="false">(H115*H10)*(H11/2)</f>
        <v>0</v>
      </c>
      <c r="I14" s="422" t="n">
        <f aca="false">(I115*I10)*(I11/2)</f>
        <v>0</v>
      </c>
      <c r="J14" s="422" t="n">
        <f aca="false">(J115*J10)*(J11/2)</f>
        <v>0</v>
      </c>
      <c r="K14" s="422" t="n">
        <f aca="false">(K115*K10)*(K11/2)</f>
        <v>4801.92705882353</v>
      </c>
      <c r="L14" s="422" t="n">
        <f aca="false">(L115*L10)*(L11/2)</f>
        <v>0</v>
      </c>
      <c r="M14" s="422" t="n">
        <f aca="false">(M115*M10)*(M11/2)</f>
        <v>0</v>
      </c>
      <c r="N14" s="422" t="n">
        <f aca="false">(N115*N10)*(N11/2)</f>
        <v>0</v>
      </c>
      <c r="O14" s="422" t="n">
        <f aca="false">(O115*O10)*(O11/2)</f>
        <v>450</v>
      </c>
      <c r="AB14" s="423"/>
      <c r="AC14" s="423"/>
    </row>
    <row r="15" customFormat="false" ht="13.5" hidden="false" customHeight="false" outlineLevel="0" collapsed="false">
      <c r="A15" s="419" t="s">
        <v>652</v>
      </c>
      <c r="B15" s="424" t="n">
        <f aca="false">TRUNC(B10/30)*(B11/2)</f>
        <v>0</v>
      </c>
      <c r="C15" s="424" t="n">
        <f aca="false">TRUNC(C10/30)*(C11/2)</f>
        <v>32.0078823529412</v>
      </c>
      <c r="D15" s="424" t="n">
        <f aca="false">TRUNC(D10/30)*(D11/2)</f>
        <v>93.44</v>
      </c>
      <c r="E15" s="424" t="n">
        <f aca="false">TRUNC(E10/30)*(E11/2)</f>
        <v>73.0254117647059</v>
      </c>
      <c r="F15" s="424" t="n">
        <f aca="false">TRUNC(F10/30)*(F11/2)</f>
        <v>0</v>
      </c>
      <c r="G15" s="424" t="n">
        <f aca="false">TRUNC(G10/30)*(G11/2)</f>
        <v>15.6277647058824</v>
      </c>
      <c r="H15" s="424" t="n">
        <f aca="false">TRUNC(H10/30)*(H11/2)</f>
        <v>0</v>
      </c>
      <c r="I15" s="424" t="n">
        <f aca="false">TRUNC(I10/30)*(I11/2)</f>
        <v>0</v>
      </c>
      <c r="J15" s="424" t="n">
        <f aca="false">TRUNC(J10/30)*(J11/2)</f>
        <v>0</v>
      </c>
      <c r="K15" s="424" t="n">
        <f aca="false">TRUNC(K10/30)*(K11/2)</f>
        <v>21.8269411764706</v>
      </c>
      <c r="L15" s="424" t="n">
        <f aca="false">TRUNC(L10/30)*(L11/2)</f>
        <v>0</v>
      </c>
      <c r="M15" s="424" t="n">
        <f aca="false">TRUNC(M10/30)*(M11/2)</f>
        <v>0</v>
      </c>
      <c r="N15" s="424" t="n">
        <f aca="false">TRUNC(N10/30)*(N11/2)</f>
        <v>0</v>
      </c>
      <c r="O15" s="424" t="n">
        <f aca="false">TRUNC(O10/30)*(O11/2)</f>
        <v>2.5</v>
      </c>
      <c r="AB15" s="385"/>
      <c r="AC15" s="385"/>
    </row>
    <row r="16" customFormat="false" ht="15.75" hidden="false" customHeight="false" outlineLevel="0" collapsed="false">
      <c r="A16" s="425" t="s">
        <v>653</v>
      </c>
      <c r="AB16" s="385"/>
      <c r="AC16" s="385"/>
    </row>
    <row r="17" customFormat="false" ht="15" hidden="false" customHeight="false" outlineLevel="0" collapsed="false">
      <c r="A17" s="406" t="str">
        <f aca="false">A8</f>
        <v>   For Vessels from Overall Length (ft) ...............................................................</v>
      </c>
      <c r="B17" s="426" t="n">
        <f aca="false">B8</f>
        <v>0</v>
      </c>
      <c r="C17" s="426" t="n">
        <f aca="false">C8</f>
        <v>20</v>
      </c>
      <c r="D17" s="426" t="n">
        <f aca="false">D8</f>
        <v>30</v>
      </c>
      <c r="E17" s="426" t="n">
        <f aca="false">E8</f>
        <v>40</v>
      </c>
      <c r="F17" s="426" t="n">
        <f aca="false">F8</f>
        <v>50</v>
      </c>
      <c r="G17" s="426" t="n">
        <f aca="false">G8</f>
        <v>60</v>
      </c>
      <c r="H17" s="426" t="n">
        <f aca="false">H8</f>
        <v>70</v>
      </c>
      <c r="I17" s="426" t="n">
        <f aca="false">I8</f>
        <v>80</v>
      </c>
      <c r="J17" s="426" t="n">
        <f aca="false">J8</f>
        <v>90</v>
      </c>
      <c r="K17" s="426" t="n">
        <f aca="false">K8</f>
        <v>100</v>
      </c>
      <c r="L17" s="426" t="n">
        <f aca="false">L8</f>
        <v>110</v>
      </c>
      <c r="M17" s="426" t="n">
        <f aca="false">M8</f>
        <v>120</v>
      </c>
      <c r="N17" s="426" t="n">
        <f aca="false">N8</f>
        <v>130</v>
      </c>
      <c r="O17" s="426" t="n">
        <f aca="false">O8</f>
        <v>140</v>
      </c>
      <c r="AB17" s="385"/>
      <c r="AC17" s="385"/>
    </row>
    <row r="18" customFormat="false" ht="15" hidden="false" customHeight="false" outlineLevel="0" collapsed="false">
      <c r="A18" s="406" t="str">
        <f aca="false">A9</f>
        <v>   Up to Overall Length  (ft) ……………………...……...</v>
      </c>
      <c r="B18" s="426" t="n">
        <f aca="false">B9</f>
        <v>20</v>
      </c>
      <c r="C18" s="426" t="n">
        <f aca="false">C9</f>
        <v>30</v>
      </c>
      <c r="D18" s="426" t="n">
        <f aca="false">D9</f>
        <v>40</v>
      </c>
      <c r="E18" s="426" t="n">
        <f aca="false">E9</f>
        <v>50</v>
      </c>
      <c r="F18" s="426" t="n">
        <f aca="false">F9</f>
        <v>60</v>
      </c>
      <c r="G18" s="426" t="n">
        <f aca="false">G9</f>
        <v>70</v>
      </c>
      <c r="H18" s="426" t="n">
        <f aca="false">H9</f>
        <v>80</v>
      </c>
      <c r="I18" s="426" t="n">
        <f aca="false">I9</f>
        <v>90</v>
      </c>
      <c r="J18" s="426" t="n">
        <f aca="false">J9</f>
        <v>100</v>
      </c>
      <c r="K18" s="426" t="n">
        <f aca="false">K9</f>
        <v>110</v>
      </c>
      <c r="L18" s="426" t="n">
        <f aca="false">L9</f>
        <v>120</v>
      </c>
      <c r="M18" s="426" t="n">
        <f aca="false">M9</f>
        <v>130</v>
      </c>
      <c r="N18" s="426" t="n">
        <f aca="false">N9</f>
        <v>140</v>
      </c>
      <c r="O18" s="426" t="n">
        <f aca="false">O9</f>
        <v>150</v>
      </c>
      <c r="AB18" s="385"/>
      <c r="AC18" s="385"/>
    </row>
    <row r="19" customFormat="false" ht="15.75" hidden="false" customHeight="false" outlineLevel="0" collapsed="false">
      <c r="A19" s="427" t="s">
        <v>654</v>
      </c>
      <c r="B19" s="428" t="n">
        <f aca="false">B10</f>
        <v>20</v>
      </c>
      <c r="C19" s="428" t="n">
        <f aca="false">C10</f>
        <v>30</v>
      </c>
      <c r="D19" s="428" t="n">
        <f aca="false">D10</f>
        <v>40</v>
      </c>
      <c r="E19" s="428" t="n">
        <f aca="false">E10</f>
        <v>50</v>
      </c>
      <c r="F19" s="428" t="n">
        <f aca="false">F10</f>
        <v>60</v>
      </c>
      <c r="G19" s="428" t="n">
        <f aca="false">G10</f>
        <v>70</v>
      </c>
      <c r="H19" s="428" t="n">
        <f aca="false">H10</f>
        <v>80</v>
      </c>
      <c r="I19" s="428" t="n">
        <f aca="false">I10</f>
        <v>90</v>
      </c>
      <c r="J19" s="428" t="n">
        <f aca="false">J10</f>
        <v>100</v>
      </c>
      <c r="K19" s="428" t="n">
        <f aca="false">K10</f>
        <v>110</v>
      </c>
      <c r="L19" s="428" t="n">
        <f aca="false">L10</f>
        <v>120</v>
      </c>
      <c r="M19" s="428" t="n">
        <f aca="false">M10</f>
        <v>130</v>
      </c>
      <c r="N19" s="428" t="n">
        <f aca="false">N10</f>
        <v>140</v>
      </c>
      <c r="O19" s="428" t="n">
        <f aca="false">O10</f>
        <v>150</v>
      </c>
      <c r="AB19" s="385"/>
      <c r="AC19" s="385"/>
    </row>
    <row r="20" customFormat="false" ht="15.75" hidden="false" customHeight="false" outlineLevel="0" collapsed="false">
      <c r="A20" s="429" t="s">
        <v>655</v>
      </c>
      <c r="B20" s="430" t="n">
        <v>0</v>
      </c>
      <c r="C20" s="430" t="n">
        <v>0</v>
      </c>
      <c r="D20" s="430" t="n">
        <v>0</v>
      </c>
      <c r="E20" s="430" t="n">
        <v>0</v>
      </c>
      <c r="F20" s="430" t="n">
        <v>0</v>
      </c>
      <c r="G20" s="430" t="n">
        <v>0</v>
      </c>
      <c r="H20" s="430" t="n">
        <v>0</v>
      </c>
      <c r="I20" s="430" t="n">
        <v>0</v>
      </c>
      <c r="J20" s="430" t="n">
        <v>0</v>
      </c>
      <c r="K20" s="430" t="n">
        <v>0</v>
      </c>
      <c r="L20" s="430" t="n">
        <v>0</v>
      </c>
      <c r="M20" s="430" t="n">
        <v>0</v>
      </c>
      <c r="N20" s="430" t="n">
        <v>0</v>
      </c>
      <c r="O20" s="430" t="n">
        <v>0</v>
      </c>
      <c r="AB20" s="385"/>
      <c r="AC20" s="385"/>
    </row>
    <row r="21" customFormat="false" ht="15.75" hidden="false" customHeight="false" outlineLevel="0" collapsed="false">
      <c r="A21" s="431" t="s">
        <v>656</v>
      </c>
      <c r="B21" s="432" t="s">
        <v>657</v>
      </c>
      <c r="C21" s="432" t="s">
        <v>657</v>
      </c>
      <c r="D21" s="432" t="s">
        <v>657</v>
      </c>
      <c r="E21" s="432" t="s">
        <v>657</v>
      </c>
      <c r="F21" s="432" t="s">
        <v>657</v>
      </c>
      <c r="G21" s="432" t="s">
        <v>657</v>
      </c>
      <c r="H21" s="432" t="s">
        <v>657</v>
      </c>
      <c r="I21" s="432" t="s">
        <v>657</v>
      </c>
      <c r="J21" s="432" t="s">
        <v>657</v>
      </c>
      <c r="K21" s="432" t="s">
        <v>658</v>
      </c>
      <c r="L21" s="432" t="s">
        <v>658</v>
      </c>
      <c r="M21" s="432" t="s">
        <v>658</v>
      </c>
      <c r="N21" s="432" t="s">
        <v>658</v>
      </c>
      <c r="O21" s="432" t="s">
        <v>658</v>
      </c>
      <c r="AB21" s="385"/>
      <c r="AC21" s="385"/>
    </row>
    <row r="22" s="434" customFormat="true" ht="15.75" hidden="false" customHeight="false" outlineLevel="0" collapsed="false">
      <c r="A22" s="427" t="s">
        <v>659</v>
      </c>
      <c r="B22" s="433" t="n">
        <f aca="false">IF(B21="no",B20*B19*1.2,B20*B19*1.2/2)</f>
        <v>0</v>
      </c>
      <c r="C22" s="433" t="n">
        <f aca="false">IF(C21="no",C20*C19*1.2,C20*C19*1.2/2)</f>
        <v>0</v>
      </c>
      <c r="D22" s="433" t="n">
        <f aca="false">IF(D21="no",D20*D19*1.2,D20*D19*1.2/2)</f>
        <v>0</v>
      </c>
      <c r="E22" s="433" t="n">
        <f aca="false">IF(E21="no",E20*E19*1.2,E20*E19*1.2/2)</f>
        <v>0</v>
      </c>
      <c r="F22" s="433" t="n">
        <f aca="false">IF(F21="no",F20*F19*1.2,F20*F19*1.2/2)</f>
        <v>0</v>
      </c>
      <c r="G22" s="433" t="n">
        <f aca="false">IF(G21="no",G20*G19*1.2,G20*G19*1.2/2)</f>
        <v>0</v>
      </c>
      <c r="H22" s="433" t="n">
        <f aca="false">IF(H21="no",H20*H19*1.2,H20*H19*1.2/2)</f>
        <v>0</v>
      </c>
      <c r="I22" s="433" t="n">
        <f aca="false">IF(I21="no",I20*I19*1.2,I20*I19*1.2/2)</f>
        <v>0</v>
      </c>
      <c r="J22" s="433" t="n">
        <f aca="false">IF(J21="no",J20*J19*1.2,J20*J19*1.2/2)</f>
        <v>0</v>
      </c>
      <c r="K22" s="433" t="n">
        <f aca="false">IF(K21="no",K20*K19*1.2,K20*K19*1.2/2)</f>
        <v>0</v>
      </c>
      <c r="L22" s="433" t="n">
        <f aca="false">IF(L21="no",L20*L19*1.2,L20*L19*1.2/2)</f>
        <v>0</v>
      </c>
      <c r="M22" s="433" t="n">
        <f aca="false">IF(M21="no",M20*M19*1.2,M20*M19*1.2/2)</f>
        <v>0</v>
      </c>
      <c r="N22" s="433" t="n">
        <f aca="false">IF(N21="no",N20*N19*1.2,N20*N19*1.2/2)</f>
        <v>0</v>
      </c>
      <c r="O22" s="433" t="n">
        <f aca="false">IF(O21="no",O20*O19*1.2,O20*O19*1.2/2)</f>
        <v>0</v>
      </c>
      <c r="P22" s="414" t="n">
        <f aca="false">SUM(A22:O22)</f>
        <v>0</v>
      </c>
      <c r="Q22" s="434" t="s">
        <v>660</v>
      </c>
      <c r="R22" s="434" t="n">
        <f aca="false">2385+703</f>
        <v>3088</v>
      </c>
      <c r="AB22" s="435"/>
      <c r="AC22" s="435"/>
    </row>
    <row r="23" customFormat="false" ht="15.75" hidden="false" customHeight="false" outlineLevel="0" collapsed="false">
      <c r="A23" s="410" t="s">
        <v>661</v>
      </c>
      <c r="B23" s="430" t="n">
        <v>12</v>
      </c>
      <c r="C23" s="430" t="n">
        <v>12</v>
      </c>
      <c r="D23" s="430" t="n">
        <v>12</v>
      </c>
      <c r="E23" s="430" t="n">
        <v>12</v>
      </c>
      <c r="F23" s="430" t="n">
        <v>12</v>
      </c>
      <c r="G23" s="430" t="n">
        <v>12</v>
      </c>
      <c r="H23" s="430" t="n">
        <v>12</v>
      </c>
      <c r="I23" s="430" t="n">
        <v>12</v>
      </c>
      <c r="J23" s="430" t="n">
        <v>12</v>
      </c>
      <c r="K23" s="430" t="n">
        <f aca="false">J23</f>
        <v>12</v>
      </c>
      <c r="L23" s="430" t="n">
        <f aca="false">K23</f>
        <v>12</v>
      </c>
      <c r="M23" s="430" t="n">
        <f aca="false">L23</f>
        <v>12</v>
      </c>
      <c r="N23" s="430" t="n">
        <f aca="false">M23</f>
        <v>12</v>
      </c>
      <c r="O23" s="430" t="n">
        <f aca="false">N23</f>
        <v>12</v>
      </c>
      <c r="AB23" s="385"/>
      <c r="AC23" s="385"/>
    </row>
    <row r="24" customFormat="false" ht="15" hidden="false" customHeight="false" outlineLevel="0" collapsed="false">
      <c r="A24" s="406" t="s">
        <v>662</v>
      </c>
      <c r="B24" s="408" t="n">
        <f aca="false">IF(B19=0,0,B113)</f>
        <v>9</v>
      </c>
      <c r="C24" s="408" t="n">
        <f aca="false">IF(C19=0,0,C113)</f>
        <v>12</v>
      </c>
      <c r="D24" s="408" t="n">
        <f aca="false">IF(D19=0,0,D113)</f>
        <v>14</v>
      </c>
      <c r="E24" s="408" t="n">
        <f aca="false">IF(E19=0,0,E113)</f>
        <v>17</v>
      </c>
      <c r="F24" s="408" t="n">
        <f aca="false">IF(F19=0,0,F113)</f>
        <v>19</v>
      </c>
      <c r="G24" s="408" t="n">
        <f aca="false">IF(G19=0,0,G113)</f>
        <v>21</v>
      </c>
      <c r="H24" s="408" t="n">
        <f aca="false">IF(H19=0,0,H113)</f>
        <v>22</v>
      </c>
      <c r="I24" s="408" t="n">
        <f aca="false">IF(I19=0,0,I113)</f>
        <v>24</v>
      </c>
      <c r="J24" s="408" t="n">
        <f aca="false">IF(J19=0,0,J113)</f>
        <v>26</v>
      </c>
      <c r="K24" s="408" t="n">
        <f aca="false">IF(K19=0,0,K113)</f>
        <v>28</v>
      </c>
      <c r="L24" s="408" t="n">
        <f aca="false">IF(L19=0,0,L113)</f>
        <v>29</v>
      </c>
      <c r="M24" s="408" t="n">
        <f aca="false">IF(M19=0,0,M113)</f>
        <v>31</v>
      </c>
      <c r="N24" s="408" t="n">
        <f aca="false">IF(N19=0,0,N113)</f>
        <v>32</v>
      </c>
      <c r="O24" s="408" t="n">
        <f aca="false">IF(O19=0,0,O113)</f>
        <v>34</v>
      </c>
      <c r="AB24" s="385"/>
      <c r="AC24" s="385"/>
    </row>
    <row r="25" customFormat="false" ht="12.75" hidden="false" customHeight="false" outlineLevel="0" collapsed="false">
      <c r="A25" s="419" t="s">
        <v>663</v>
      </c>
      <c r="B25" s="436" t="n">
        <f aca="false">(B22*B23/2)</f>
        <v>0</v>
      </c>
      <c r="C25" s="436" t="n">
        <f aca="false">(C22*C23/2)</f>
        <v>0</v>
      </c>
      <c r="D25" s="436" t="n">
        <f aca="false">(D22*D23/2)</f>
        <v>0</v>
      </c>
      <c r="E25" s="436" t="n">
        <f aca="false">(E22*E23/2)</f>
        <v>0</v>
      </c>
      <c r="F25" s="436" t="n">
        <f aca="false">(F22*F23/2)</f>
        <v>0</v>
      </c>
      <c r="G25" s="436" t="n">
        <f aca="false">(G22*G23/2)</f>
        <v>0</v>
      </c>
      <c r="H25" s="436" t="n">
        <f aca="false">(H22*H23/2)</f>
        <v>0</v>
      </c>
      <c r="I25" s="436" t="n">
        <f aca="false">(I22*I23/2)</f>
        <v>0</v>
      </c>
      <c r="J25" s="436" t="n">
        <f aca="false">(J22*J23/2)</f>
        <v>0</v>
      </c>
      <c r="K25" s="436" t="n">
        <f aca="false">(K22*K23/2)</f>
        <v>0</v>
      </c>
      <c r="L25" s="436" t="n">
        <f aca="false">(L22*L23/2)</f>
        <v>0</v>
      </c>
      <c r="M25" s="436" t="n">
        <f aca="false">(M22*M23/2)</f>
        <v>0</v>
      </c>
      <c r="N25" s="436" t="n">
        <f aca="false">(N22*N23/2)</f>
        <v>0</v>
      </c>
      <c r="O25" s="436" t="n">
        <f aca="false">(O22*O23/2)</f>
        <v>0</v>
      </c>
      <c r="AB25" s="385"/>
      <c r="AC25" s="385"/>
    </row>
    <row r="26" customFormat="false" ht="12.75" hidden="false" customHeight="false" outlineLevel="0" collapsed="false">
      <c r="A26" s="419" t="s">
        <v>664</v>
      </c>
      <c r="B26" s="389" t="n">
        <f aca="false">IF(B22=0,0,TRUNC(B22/25+1))</f>
        <v>0</v>
      </c>
      <c r="C26" s="389" t="n">
        <f aca="false">IF(C22=0,0,TRUNC(C22/25+1))</f>
        <v>0</v>
      </c>
      <c r="D26" s="389" t="n">
        <f aca="false">IF(D22=0,0,TRUNC(D22/50+1))</f>
        <v>0</v>
      </c>
      <c r="E26" s="389" t="n">
        <f aca="false">IF(E22=0,0,TRUNC(E22/50+1))</f>
        <v>0</v>
      </c>
      <c r="F26" s="389" t="n">
        <f aca="false">IF(F22=0,0,TRUNC(F22/50+1))</f>
        <v>0</v>
      </c>
      <c r="G26" s="389" t="n">
        <f aca="false">IF(G22=0,0,TRUNC(G22/50+1))</f>
        <v>0</v>
      </c>
      <c r="H26" s="389" t="n">
        <f aca="false">IF(H22=0,0,TRUNC(H22/50+1))</f>
        <v>0</v>
      </c>
      <c r="I26" s="389" t="n">
        <f aca="false">IF(I22=0,0,TRUNC(I22/50+1))</f>
        <v>0</v>
      </c>
      <c r="J26" s="389" t="n">
        <f aca="false">IF(J22=0,0,TRUNC(J22/50+1))</f>
        <v>0</v>
      </c>
      <c r="K26" s="389" t="n">
        <f aca="false">IF(K22=0,0,TRUNC(K22/50+1))</f>
        <v>0</v>
      </c>
      <c r="L26" s="389" t="n">
        <f aca="false">IF(L22=0,0,TRUNC(L22/50+1))</f>
        <v>0</v>
      </c>
      <c r="M26" s="389" t="n">
        <f aca="false">IF(M22=0,0,TRUNC(M22/50+1))</f>
        <v>0</v>
      </c>
      <c r="N26" s="389" t="n">
        <f aca="false">IF(N22=0,0,TRUNC(N22/50+1))</f>
        <v>0</v>
      </c>
      <c r="O26" s="389" t="n">
        <f aca="false">IF(O22=0,0,TRUNC(O22/50+1))</f>
        <v>0</v>
      </c>
      <c r="AB26" s="385"/>
      <c r="AC26" s="385"/>
    </row>
    <row r="27" customFormat="false" ht="12.75" hidden="false" customHeight="false" outlineLevel="0" collapsed="false">
      <c r="A27" s="419" t="s">
        <v>665</v>
      </c>
      <c r="B27" s="437" t="n">
        <f aca="false">IF(B21="NO",((B24*3)*B22+B$25)/43560,((B24*4)*B22+B$25)/43560)</f>
        <v>0</v>
      </c>
      <c r="C27" s="437" t="n">
        <f aca="false">IF(C21="NO",((C24*3)*C22+C$25)/43560,((C24*4)*C22+C$25)/43560)</f>
        <v>0</v>
      </c>
      <c r="D27" s="437" t="n">
        <f aca="false">IF(D21="NO",((D24*3)*D22+D$25)/43560,((D24*4)*D22+D$25)/43560)</f>
        <v>0</v>
      </c>
      <c r="E27" s="437" t="n">
        <f aca="false">IF(E21="NO",((E24*3)*E22+E$25)/43560,((E24*4)*E22+E$25)/43560)</f>
        <v>0</v>
      </c>
      <c r="F27" s="437" t="n">
        <f aca="false">IF(F21="NO",((F24*3)*F22+F$25)/43560,((F24*4)*F22+F$25)/43560)</f>
        <v>0</v>
      </c>
      <c r="G27" s="437" t="n">
        <f aca="false">IF(G21="NO",((G24*3)*G22+G$25)/43560,((G24*4)*G22+G$25)/43560)</f>
        <v>0</v>
      </c>
      <c r="H27" s="437" t="n">
        <f aca="false">IF(H21="NO",((H24*3)*H22+H$25)/43560,((H24*4)*H22+H$25)/43560)</f>
        <v>0</v>
      </c>
      <c r="I27" s="437" t="n">
        <f aca="false">IF(I21="NO",((I24*3)*I22+I$25)/43560,((I24*4)*I22+I$25)/43560)</f>
        <v>0</v>
      </c>
      <c r="J27" s="437" t="n">
        <f aca="false">IF(J21="NO",((J24*3)*J22+J$25)/43560,((J24*4)*J22+J$25)/43560)</f>
        <v>0</v>
      </c>
      <c r="K27" s="437" t="n">
        <f aca="false">IF(K21="NO",((K24*3)*K22+K$25)/43560,((K24*4)*K22+K$25)/43560)</f>
        <v>0</v>
      </c>
      <c r="L27" s="437" t="n">
        <f aca="false">IF(L21="NO",((L24*3)*L22+L$25)/43560,((L24*4)*L22+L$25)/43560)</f>
        <v>0</v>
      </c>
      <c r="M27" s="437" t="n">
        <f aca="false">IF(M21="NO",((M24*3)*M22+M$25)/43560,((M24*4)*M22+M$25)/43560)</f>
        <v>0</v>
      </c>
      <c r="N27" s="437" t="n">
        <f aca="false">IF(N21="NO",((N24*3)*N22+N$25)/43560,((N24*4)*N22+N$25)/43560)</f>
        <v>0</v>
      </c>
      <c r="O27" s="437" t="n">
        <f aca="false">IF(O21="NO",((O24*3)*O22+O$25)/43560,((O24*4)*O22+O$25)/43560)</f>
        <v>0</v>
      </c>
      <c r="P27" s="438" t="n">
        <f aca="false">SUM(A27:O27)</f>
        <v>0</v>
      </c>
    </row>
    <row r="28" customFormat="false" ht="12.75" hidden="false" customHeight="false" outlineLevel="0" collapsed="false">
      <c r="A28" s="389" t="s">
        <v>666</v>
      </c>
      <c r="B28" s="389" t="n">
        <f aca="false">IF(B21="no",B22,B22*2)</f>
        <v>0</v>
      </c>
      <c r="C28" s="389" t="n">
        <f aca="false">IF(C21="no",C22,C22*2)</f>
        <v>0</v>
      </c>
      <c r="D28" s="389" t="n">
        <f aca="false">IF(D21="no",D22,D22*2)</f>
        <v>0</v>
      </c>
      <c r="E28" s="389" t="n">
        <f aca="false">IF(E21="no",E22,E22*2)</f>
        <v>0</v>
      </c>
      <c r="F28" s="389" t="n">
        <f aca="false">IF(F21="no",F22,F22*2)</f>
        <v>0</v>
      </c>
      <c r="G28" s="389" t="n">
        <f aca="false">IF(G21="no",G22,G22*2)</f>
        <v>0</v>
      </c>
      <c r="H28" s="389" t="n">
        <f aca="false">IF(H21="no",H22,H22*2)</f>
        <v>0</v>
      </c>
      <c r="I28" s="389" t="n">
        <f aca="false">IF(I21="no",I22,I22*2)</f>
        <v>0</v>
      </c>
      <c r="J28" s="389" t="n">
        <f aca="false">IF(J21="no",J22,J22*2)</f>
        <v>0</v>
      </c>
      <c r="K28" s="436" t="n">
        <f aca="false">IF(K21="no",K22,K22*2)</f>
        <v>0</v>
      </c>
      <c r="L28" s="436" t="n">
        <f aca="false">IF(L21="no",L22,L22*2)</f>
        <v>0</v>
      </c>
      <c r="M28" s="436" t="n">
        <f aca="false">IF(M21="no",M22,M22*2)</f>
        <v>0</v>
      </c>
      <c r="N28" s="436" t="n">
        <f aca="false">IF(N21="no",N22,N22*2)</f>
        <v>0</v>
      </c>
      <c r="O28" s="436" t="n">
        <f aca="false">IF(O21="no",O22,O22*2)</f>
        <v>0</v>
      </c>
    </row>
    <row r="29" customFormat="false" ht="13.5" hidden="false" customHeight="false" outlineLevel="0" collapsed="false">
      <c r="D29" s="403"/>
    </row>
    <row r="30" customFormat="false" ht="18" hidden="false" customHeight="false" outlineLevel="0" collapsed="false">
      <c r="A30" s="425" t="s">
        <v>667</v>
      </c>
      <c r="B30" s="439" t="s">
        <v>668</v>
      </c>
      <c r="D30" s="403"/>
    </row>
    <row r="31" customFormat="false" ht="15.75" hidden="false" customHeight="false" outlineLevel="0" collapsed="false">
      <c r="A31" s="440" t="s">
        <v>669</v>
      </c>
      <c r="B31" s="366" t="n">
        <v>120</v>
      </c>
      <c r="D31" s="403"/>
    </row>
    <row r="32" customFormat="false" ht="15.75" hidden="false" customHeight="false" outlineLevel="0" collapsed="false">
      <c r="A32" s="440" t="s">
        <v>670</v>
      </c>
      <c r="B32" s="366" t="n">
        <v>14</v>
      </c>
      <c r="D32" s="403"/>
    </row>
    <row r="33" customFormat="false" ht="15.75" hidden="false" customHeight="false" outlineLevel="0" collapsed="false">
      <c r="A33" s="440" t="s">
        <v>671</v>
      </c>
      <c r="B33" s="366" t="n">
        <v>100</v>
      </c>
      <c r="D33" s="403"/>
    </row>
    <row r="34" customFormat="false" ht="15.75" hidden="false" customHeight="false" outlineLevel="0" collapsed="false">
      <c r="A34" s="440" t="s">
        <v>672</v>
      </c>
      <c r="B34" s="366" t="n">
        <v>50</v>
      </c>
      <c r="D34" s="403"/>
    </row>
    <row r="35" customFormat="false" ht="15.75" hidden="false" customHeight="false" outlineLevel="0" collapsed="false">
      <c r="A35" s="440" t="s">
        <v>673</v>
      </c>
      <c r="B35" s="366" t="n">
        <v>58</v>
      </c>
      <c r="C35" s="401" t="s">
        <v>674</v>
      </c>
      <c r="D35" s="441" t="n">
        <f aca="false">IF(B33=0,0,TRUNC(-5+0.138*B35+4*LN(B35)))</f>
        <v>19</v>
      </c>
    </row>
    <row r="36" customFormat="false" ht="13.5" hidden="false" customHeight="false" outlineLevel="0" collapsed="false">
      <c r="B36" s="442"/>
      <c r="D36" s="403"/>
    </row>
    <row r="37" customFormat="false" ht="16.5" hidden="false" customHeight="false" outlineLevel="0" collapsed="false">
      <c r="A37" s="404" t="s">
        <v>675</v>
      </c>
      <c r="B37" s="443"/>
      <c r="C37" s="434"/>
      <c r="D37" s="403"/>
    </row>
    <row r="38" customFormat="false" ht="12.75" hidden="false" customHeight="false" outlineLevel="0" collapsed="false">
      <c r="A38" s="419" t="s">
        <v>676</v>
      </c>
      <c r="B38" s="444" t="n">
        <f aca="false">SUM(B11:O11)</f>
        <v>578.669647058824</v>
      </c>
      <c r="C38" s="388" t="s">
        <v>677</v>
      </c>
    </row>
    <row r="39" customFormat="false" ht="12.75" hidden="false" customHeight="false" outlineLevel="0" collapsed="false">
      <c r="A39" s="419" t="s">
        <v>678</v>
      </c>
      <c r="B39" s="445" t="n">
        <f aca="false">IF(SUM(B11:O11)=0,"N/A",SUM(B159:O159)/SUM(B152:O152))</f>
        <v>38.9750527172671</v>
      </c>
      <c r="C39" s="388" t="s">
        <v>679</v>
      </c>
    </row>
    <row r="40" customFormat="false" ht="12.75" hidden="false" customHeight="false" outlineLevel="0" collapsed="false">
      <c r="A40" s="419" t="s">
        <v>680</v>
      </c>
      <c r="B40" s="445" t="str">
        <f aca="false">IF(SUM(B20:O20)=0,"N/A",SUM(B160:O160)/SUM(B153:O153))</f>
        <v>N/A</v>
      </c>
      <c r="C40" s="388" t="s">
        <v>679</v>
      </c>
    </row>
    <row r="41" customFormat="false" ht="12.75" hidden="false" customHeight="false" outlineLevel="0" collapsed="false">
      <c r="A41" s="419" t="s">
        <v>681</v>
      </c>
      <c r="B41" s="444" t="n">
        <f aca="false">B38*B39</f>
        <v>22553.68</v>
      </c>
      <c r="C41" s="388" t="s">
        <v>679</v>
      </c>
    </row>
    <row r="42" customFormat="false" ht="15.75" hidden="false" customHeight="false" outlineLevel="0" collapsed="false">
      <c r="A42" s="419" t="s">
        <v>682</v>
      </c>
      <c r="B42" s="444" t="n">
        <f aca="false">SUM(B22:O22)</f>
        <v>0</v>
      </c>
      <c r="C42" s="388" t="s">
        <v>679</v>
      </c>
      <c r="D42" s="446" t="s">
        <v>683</v>
      </c>
      <c r="E42" s="394"/>
      <c r="F42" s="447"/>
      <c r="G42" s="394" t="s">
        <v>684</v>
      </c>
      <c r="H42" s="394"/>
      <c r="I42" s="394"/>
      <c r="J42" s="394"/>
      <c r="K42" s="394"/>
      <c r="L42" s="394"/>
      <c r="M42" s="394"/>
      <c r="N42" s="394"/>
      <c r="O42" s="394"/>
    </row>
    <row r="43" customFormat="false" ht="12.75" hidden="false" customHeight="false" outlineLevel="0" collapsed="false">
      <c r="A43" s="419" t="s">
        <v>685</v>
      </c>
      <c r="B43" s="448" t="n">
        <f aca="false">SUM(B20:L20)</f>
        <v>0</v>
      </c>
      <c r="C43" s="388" t="s">
        <v>677</v>
      </c>
      <c r="E43" s="394"/>
    </row>
    <row r="44" customFormat="false" ht="15.75" hidden="false" customHeight="false" outlineLevel="0" collapsed="false">
      <c r="A44" s="429" t="s">
        <v>686</v>
      </c>
      <c r="B44" s="449" t="n">
        <f aca="false">B38+B43</f>
        <v>578.669647058824</v>
      </c>
      <c r="C44" s="388" t="s">
        <v>677</v>
      </c>
      <c r="F44" s="394"/>
      <c r="G44" s="394"/>
      <c r="H44" s="394"/>
      <c r="I44" s="394"/>
      <c r="J44" s="394"/>
      <c r="K44" s="394"/>
      <c r="L44" s="394"/>
      <c r="M44" s="394"/>
      <c r="N44" s="394"/>
      <c r="O44" s="394"/>
    </row>
    <row r="45" customFormat="false" ht="12.75" hidden="false" customHeight="false" outlineLevel="0" collapsed="false">
      <c r="A45" s="419" t="s">
        <v>687</v>
      </c>
      <c r="B45" s="445" t="n">
        <f aca="false">(B44/(B48+B49))</f>
        <v>28.2582421827644</v>
      </c>
      <c r="C45" s="388" t="s">
        <v>677</v>
      </c>
      <c r="E45" s="394"/>
    </row>
    <row r="46" customFormat="false" ht="13.5" hidden="false" customHeight="false" outlineLevel="0" collapsed="false">
      <c r="A46" s="401"/>
      <c r="B46" s="450"/>
      <c r="C46" s="401"/>
      <c r="D46" s="394"/>
      <c r="F46" s="394"/>
      <c r="G46" s="394"/>
      <c r="H46" s="394"/>
      <c r="I46" s="394"/>
      <c r="J46" s="394"/>
      <c r="K46" s="394"/>
      <c r="L46" s="394"/>
      <c r="M46" s="394"/>
      <c r="N46" s="394"/>
      <c r="O46" s="394"/>
    </row>
    <row r="47" customFormat="false" ht="16.5" hidden="false" customHeight="false" outlineLevel="0" collapsed="false">
      <c r="A47" s="404" t="s">
        <v>688</v>
      </c>
      <c r="B47" s="442"/>
    </row>
    <row r="48" customFormat="false" ht="12.75" hidden="false" customHeight="false" outlineLevel="0" collapsed="false">
      <c r="A48" s="419" t="s">
        <v>689</v>
      </c>
      <c r="B48" s="451" t="n">
        <f aca="false">SUM(B13:O13)</f>
        <v>20.3641537095555</v>
      </c>
      <c r="C48" s="451" t="s">
        <v>632</v>
      </c>
      <c r="D48" s="452" t="s">
        <v>690</v>
      </c>
    </row>
    <row r="49" customFormat="false" ht="12.75" hidden="false" customHeight="false" outlineLevel="0" collapsed="false">
      <c r="A49" s="419" t="s">
        <v>691</v>
      </c>
      <c r="B49" s="451" t="n">
        <f aca="false">SUM(B27:O27)+B58/43560</f>
        <v>0.113752995192567</v>
      </c>
      <c r="C49" s="451" t="s">
        <v>632</v>
      </c>
      <c r="D49" s="452" t="s">
        <v>690</v>
      </c>
    </row>
    <row r="50" customFormat="false" ht="12.75" hidden="false" customHeight="false" outlineLevel="0" collapsed="false">
      <c r="A50" s="453" t="s">
        <v>692</v>
      </c>
      <c r="B50" s="454" t="n">
        <f aca="false">IF(B30="no",0,(6*D35+B34)*B33/43560)</f>
        <v>0</v>
      </c>
      <c r="C50" s="451" t="s">
        <v>632</v>
      </c>
      <c r="D50" s="452" t="s">
        <v>693</v>
      </c>
    </row>
    <row r="51" customFormat="false" ht="16.5" hidden="false" customHeight="false" outlineLevel="0" collapsed="false">
      <c r="A51" s="455" t="s">
        <v>694</v>
      </c>
      <c r="B51" s="456" t="n">
        <f aca="false">D51*(B48+B49+B50)/(1-D51)</f>
        <v>6.82596890158267</v>
      </c>
      <c r="C51" s="456" t="s">
        <v>632</v>
      </c>
      <c r="D51" s="457" t="n">
        <v>0.25</v>
      </c>
      <c r="E51" s="357" t="s">
        <v>695</v>
      </c>
      <c r="H51" s="458" t="s">
        <v>696</v>
      </c>
      <c r="I51" s="458"/>
    </row>
    <row r="52" customFormat="false" ht="15.75" hidden="false" customHeight="false" outlineLevel="0" collapsed="false">
      <c r="A52" s="459" t="s">
        <v>697</v>
      </c>
      <c r="B52" s="460" t="n">
        <f aca="false">SUM(B48:B51)</f>
        <v>27.3038756063307</v>
      </c>
      <c r="C52" s="461" t="s">
        <v>632</v>
      </c>
    </row>
    <row r="53" customFormat="false" ht="13.5" hidden="false" customHeight="false" outlineLevel="0" collapsed="false">
      <c r="B53" s="442"/>
    </row>
    <row r="54" customFormat="false" ht="16.5" hidden="false" customHeight="false" outlineLevel="0" collapsed="false">
      <c r="A54" s="404" t="s">
        <v>698</v>
      </c>
      <c r="B54" s="442"/>
    </row>
    <row r="55" customFormat="false" ht="12.75" hidden="false" customHeight="false" outlineLevel="0" collapsed="false">
      <c r="A55" s="419" t="s">
        <v>699</v>
      </c>
      <c r="B55" s="444" t="n">
        <f aca="false">SUM(B14:O14)</f>
        <v>49550.8047058824</v>
      </c>
      <c r="C55" s="388" t="s">
        <v>700</v>
      </c>
    </row>
    <row r="56" customFormat="false" ht="12.75" hidden="false" customHeight="false" outlineLevel="0" collapsed="false">
      <c r="A56" s="419" t="s">
        <v>701</v>
      </c>
      <c r="B56" s="444" t="n">
        <f aca="false">SUM(B120:O120)*B122/2</f>
        <v>54342.1217647059</v>
      </c>
      <c r="C56" s="388" t="s">
        <v>700</v>
      </c>
      <c r="E56" s="412"/>
      <c r="F56" s="452"/>
    </row>
    <row r="57" customFormat="false" ht="12.75" hidden="false" customHeight="false" outlineLevel="0" collapsed="false">
      <c r="A57" s="419" t="s">
        <v>702</v>
      </c>
      <c r="B57" s="444" t="n">
        <f aca="false">SUM(B25:O25)</f>
        <v>0</v>
      </c>
      <c r="C57" s="388" t="s">
        <v>700</v>
      </c>
      <c r="E57" s="412"/>
      <c r="F57" s="452"/>
    </row>
    <row r="58" customFormat="false" ht="16.5" hidden="false" customHeight="false" outlineLevel="0" collapsed="false">
      <c r="A58" s="462" t="s">
        <v>703</v>
      </c>
      <c r="B58" s="463" t="n">
        <f aca="false">D58*(B55+B57)</f>
        <v>4955.08047058824</v>
      </c>
      <c r="C58" s="397" t="s">
        <v>700</v>
      </c>
      <c r="D58" s="464" t="n">
        <v>0.1</v>
      </c>
    </row>
    <row r="59" customFormat="false" ht="12.75" hidden="false" customHeight="false" outlineLevel="0" collapsed="false">
      <c r="B59" s="442"/>
    </row>
    <row r="60" customFormat="false" ht="15.75" hidden="false" customHeight="false" outlineLevel="0" collapsed="false">
      <c r="A60" s="459" t="s">
        <v>704</v>
      </c>
      <c r="B60" s="465" t="n">
        <f aca="false">SUM(B55:B58)</f>
        <v>108848.006941176</v>
      </c>
      <c r="C60" s="466" t="s">
        <v>700</v>
      </c>
    </row>
    <row r="61" customFormat="false" ht="13.5" hidden="false" customHeight="false" outlineLevel="0" collapsed="false">
      <c r="B61" s="448"/>
    </row>
    <row r="62" customFormat="false" ht="16.5" hidden="false" customHeight="false" outlineLevel="0" collapsed="false">
      <c r="A62" s="404" t="s">
        <v>705</v>
      </c>
      <c r="B62" s="448"/>
    </row>
    <row r="63" customFormat="false" ht="12.75" hidden="false" customHeight="false" outlineLevel="0" collapsed="false">
      <c r="A63" s="419" t="s">
        <v>706</v>
      </c>
      <c r="B63" s="444" t="n">
        <f aca="false">SUM(B15:O15)</f>
        <v>238.428</v>
      </c>
      <c r="C63" s="388" t="s">
        <v>677</v>
      </c>
      <c r="E63" s="357" t="n">
        <f aca="false">0.25*55</f>
        <v>13.75</v>
      </c>
    </row>
    <row r="64" customFormat="false" ht="12.75" hidden="false" customHeight="false" outlineLevel="0" collapsed="false">
      <c r="A64" s="419" t="s">
        <v>707</v>
      </c>
      <c r="B64" s="444" t="n">
        <f aca="false">SUM(B120:O120)/30/2</f>
        <v>181.140405882353</v>
      </c>
      <c r="C64" s="388" t="s">
        <v>677</v>
      </c>
      <c r="E64" s="357" t="n">
        <f aca="false">0.75*33</f>
        <v>24.75</v>
      </c>
    </row>
    <row r="65" customFormat="false" ht="12.75" hidden="false" customHeight="false" outlineLevel="0" collapsed="false">
      <c r="A65" s="419" t="s">
        <v>708</v>
      </c>
      <c r="B65" s="444" t="n">
        <f aca="false">SUM(B26:O26)</f>
        <v>0</v>
      </c>
      <c r="C65" s="388" t="s">
        <v>677</v>
      </c>
      <c r="E65" s="357" t="n">
        <f aca="false">E64+E63</f>
        <v>38.5</v>
      </c>
    </row>
    <row r="66" customFormat="false" ht="13.5" hidden="false" customHeight="false" outlineLevel="0" collapsed="false">
      <c r="A66" s="462" t="s">
        <v>709</v>
      </c>
      <c r="B66" s="463" t="n">
        <f aca="false">B58/8/50+1</f>
        <v>13.3877011764706</v>
      </c>
      <c r="C66" s="397" t="s">
        <v>677</v>
      </c>
    </row>
    <row r="67" customFormat="false" ht="15.75" hidden="false" customHeight="false" outlineLevel="0" collapsed="false">
      <c r="A67" s="459" t="s">
        <v>710</v>
      </c>
      <c r="B67" s="465" t="n">
        <f aca="false">SUM(B63:B66)</f>
        <v>432.956107058824</v>
      </c>
      <c r="C67" s="466" t="s">
        <v>677</v>
      </c>
    </row>
    <row r="68" customFormat="false" ht="13.5" hidden="false" customHeight="false" outlineLevel="0" collapsed="false">
      <c r="A68" s="401"/>
      <c r="B68" s="450"/>
      <c r="C68" s="401"/>
    </row>
    <row r="69" customFormat="false" ht="16.5" hidden="false" customHeight="false" outlineLevel="0" collapsed="false">
      <c r="A69" s="404" t="s">
        <v>711</v>
      </c>
      <c r="C69" s="442" t="s">
        <v>255</v>
      </c>
    </row>
    <row r="70" customFormat="false" ht="15.75" hidden="false" customHeight="false" outlineLevel="0" collapsed="false">
      <c r="A70" s="419" t="s">
        <v>712</v>
      </c>
      <c r="B70" s="366" t="s">
        <v>657</v>
      </c>
      <c r="C70" s="467" t="n">
        <v>1</v>
      </c>
      <c r="D70" s="468" t="n">
        <f aca="false">IF(B70="YES",($B$60*8*C70),0)</f>
        <v>870784.055529412</v>
      </c>
      <c r="E70" s="388" t="s">
        <v>713</v>
      </c>
      <c r="F70" s="452" t="s">
        <v>714</v>
      </c>
    </row>
    <row r="71" customFormat="false" ht="15.75" hidden="false" customHeight="false" outlineLevel="0" collapsed="false">
      <c r="A71" s="469" t="s">
        <v>715</v>
      </c>
      <c r="B71" s="366" t="s">
        <v>668</v>
      </c>
      <c r="C71" s="467" t="n">
        <v>1</v>
      </c>
      <c r="D71" s="468" t="n">
        <f aca="false">IF(B71="YES",($B$38*1500*C71),0)</f>
        <v>0</v>
      </c>
      <c r="E71" s="388" t="s">
        <v>713</v>
      </c>
      <c r="F71" s="452" t="s">
        <v>714</v>
      </c>
    </row>
    <row r="72" customFormat="false" ht="16.5" hidden="false" customHeight="false" outlineLevel="0" collapsed="false">
      <c r="A72" s="462" t="s">
        <v>716</v>
      </c>
      <c r="B72" s="366" t="s">
        <v>668</v>
      </c>
      <c r="C72" s="467" t="n">
        <v>1</v>
      </c>
      <c r="D72" s="470" t="n">
        <f aca="false">IF(B72="YES",$B$38*500*C72,0)</f>
        <v>0</v>
      </c>
      <c r="E72" s="397" t="s">
        <v>713</v>
      </c>
    </row>
    <row r="73" customFormat="false" ht="15.75" hidden="false" customHeight="false" outlineLevel="0" collapsed="false">
      <c r="A73" s="459" t="s">
        <v>717</v>
      </c>
      <c r="D73" s="471" t="n">
        <f aca="false">SUM(D70:D72)</f>
        <v>870784.055529412</v>
      </c>
      <c r="E73" s="401"/>
      <c r="G73" s="401"/>
      <c r="H73" s="401"/>
      <c r="I73" s="401"/>
      <c r="J73" s="401"/>
      <c r="K73" s="401"/>
      <c r="L73" s="401"/>
      <c r="M73" s="401"/>
      <c r="N73" s="401"/>
      <c r="O73" s="401"/>
    </row>
    <row r="74" customFormat="false" ht="16.5" hidden="false" customHeight="false" outlineLevel="0" collapsed="false">
      <c r="D74" s="471"/>
      <c r="E74" s="401"/>
      <c r="G74" s="472"/>
      <c r="H74" s="472"/>
      <c r="I74" s="472"/>
      <c r="J74" s="472"/>
      <c r="K74" s="472"/>
      <c r="L74" s="472"/>
      <c r="M74" s="472"/>
      <c r="N74" s="472"/>
      <c r="O74" s="472"/>
    </row>
    <row r="75" customFormat="false" ht="16.5" hidden="false" customHeight="false" outlineLevel="0" collapsed="false">
      <c r="A75" s="473" t="s">
        <v>718</v>
      </c>
      <c r="B75" s="474"/>
      <c r="C75" s="474"/>
      <c r="D75" s="474"/>
      <c r="E75" s="474"/>
      <c r="F75" s="475"/>
      <c r="G75" s="472"/>
      <c r="H75" s="472"/>
      <c r="I75" s="472"/>
      <c r="J75" s="472"/>
      <c r="K75" s="472"/>
      <c r="L75" s="472"/>
      <c r="M75" s="472"/>
      <c r="N75" s="472"/>
      <c r="O75" s="472"/>
    </row>
    <row r="76" customFormat="false" ht="15.75" hidden="false" customHeight="false" outlineLevel="0" collapsed="false">
      <c r="A76" s="476" t="e">
        <f aca="false">A3:D3</f>
        <v>#REF!</v>
      </c>
      <c r="B76" s="477" t="str">
        <f aca="false">B3:E3</f>
        <v>No. of Boats =</v>
      </c>
      <c r="C76" s="478" t="n">
        <f aca="false">C3</f>
        <v>578.669647058824</v>
      </c>
      <c r="D76" s="385"/>
      <c r="E76" s="385"/>
      <c r="F76" s="479"/>
      <c r="G76" s="472"/>
      <c r="H76" s="472"/>
      <c r="I76" s="472"/>
      <c r="J76" s="472"/>
      <c r="K76" s="472"/>
      <c r="L76" s="472"/>
      <c r="M76" s="472"/>
      <c r="N76" s="472"/>
      <c r="O76" s="472"/>
    </row>
    <row r="77" customFormat="false" ht="15.75" hidden="false" customHeight="false" outlineLevel="0" collapsed="false">
      <c r="A77" s="476"/>
      <c r="B77" s="480"/>
      <c r="C77" s="481" t="s">
        <v>719</v>
      </c>
      <c r="D77" s="480"/>
      <c r="E77" s="480"/>
      <c r="F77" s="479"/>
      <c r="G77" s="472"/>
      <c r="H77" s="472"/>
      <c r="I77" s="472"/>
      <c r="J77" s="472"/>
      <c r="K77" s="472"/>
      <c r="L77" s="472"/>
      <c r="M77" s="472"/>
      <c r="N77" s="472"/>
      <c r="O77" s="472"/>
    </row>
    <row r="78" customFormat="false" ht="16.5" hidden="false" customHeight="false" outlineLevel="0" collapsed="false">
      <c r="A78" s="482" t="s">
        <v>720</v>
      </c>
      <c r="B78" s="481" t="s">
        <v>721</v>
      </c>
      <c r="C78" s="481" t="s">
        <v>722</v>
      </c>
      <c r="D78" s="481" t="s">
        <v>723</v>
      </c>
      <c r="E78" s="481" t="s">
        <v>724</v>
      </c>
      <c r="F78" s="479"/>
      <c r="G78" s="472"/>
      <c r="H78" s="472"/>
      <c r="I78" s="472"/>
      <c r="J78" s="472"/>
      <c r="K78" s="472"/>
      <c r="L78" s="472"/>
      <c r="M78" s="472"/>
      <c r="N78" s="472"/>
      <c r="O78" s="472"/>
    </row>
    <row r="79" customFormat="false" ht="15.75" hidden="false" customHeight="false" outlineLevel="0" collapsed="false">
      <c r="A79" s="483" t="s">
        <v>725</v>
      </c>
      <c r="B79" s="484" t="s">
        <v>726</v>
      </c>
      <c r="C79" s="485" t="n">
        <v>40</v>
      </c>
      <c r="D79" s="486" t="n">
        <f aca="false">B60</f>
        <v>108848.006941176</v>
      </c>
      <c r="E79" s="487" t="n">
        <f aca="false">(C79*D79)</f>
        <v>4353920.27764706</v>
      </c>
      <c r="F79" s="475"/>
      <c r="G79" s="472"/>
      <c r="H79" s="472"/>
      <c r="I79" s="472"/>
      <c r="J79" s="472"/>
      <c r="K79" s="472"/>
      <c r="L79" s="472"/>
      <c r="M79" s="472"/>
      <c r="N79" s="472"/>
      <c r="O79" s="472"/>
    </row>
    <row r="80" customFormat="false" ht="15.75" hidden="false" customHeight="false" outlineLevel="0" collapsed="false">
      <c r="A80" s="488" t="s">
        <v>727</v>
      </c>
      <c r="B80" s="489" t="s">
        <v>728</v>
      </c>
      <c r="C80" s="490" t="n">
        <f aca="false">3*14</f>
        <v>42</v>
      </c>
      <c r="D80" s="491" t="n">
        <f aca="false">(B67*B146)</f>
        <v>23379.6297811765</v>
      </c>
      <c r="E80" s="492" t="n">
        <f aca="false">(C80*D80)</f>
        <v>981944.450809412</v>
      </c>
      <c r="F80" s="479"/>
      <c r="G80" s="472"/>
      <c r="H80" s="472"/>
      <c r="I80" s="472"/>
      <c r="J80" s="472"/>
      <c r="K80" s="472"/>
      <c r="L80" s="472"/>
      <c r="M80" s="472"/>
      <c r="N80" s="472"/>
      <c r="O80" s="472"/>
    </row>
    <row r="81" customFormat="false" ht="15.75" hidden="false" customHeight="false" outlineLevel="0" collapsed="false">
      <c r="A81" s="488" t="s">
        <v>729</v>
      </c>
      <c r="B81" s="489" t="s">
        <v>677</v>
      </c>
      <c r="C81" s="490" t="n">
        <v>1500</v>
      </c>
      <c r="D81" s="491" t="n">
        <f aca="false">B67</f>
        <v>432.956107058824</v>
      </c>
      <c r="E81" s="492" t="n">
        <f aca="false">(C81*D81)</f>
        <v>649434.160588235</v>
      </c>
      <c r="F81" s="479"/>
      <c r="G81" s="472"/>
      <c r="H81" s="472"/>
      <c r="I81" s="472"/>
      <c r="J81" s="472" t="s">
        <v>730</v>
      </c>
      <c r="K81" s="472"/>
      <c r="L81" s="472"/>
      <c r="M81" s="472"/>
      <c r="N81" s="472"/>
      <c r="O81" s="472"/>
    </row>
    <row r="82" customFormat="false" ht="15.75" hidden="false" customHeight="false" outlineLevel="0" collapsed="false">
      <c r="A82" s="488" t="s">
        <v>731</v>
      </c>
      <c r="B82" s="489" t="s">
        <v>677</v>
      </c>
      <c r="C82" s="490" t="n">
        <v>2000</v>
      </c>
      <c r="D82" s="493" t="n">
        <v>0</v>
      </c>
      <c r="E82" s="492" t="n">
        <f aca="false">(C82*D82)</f>
        <v>0</v>
      </c>
      <c r="F82" s="479"/>
      <c r="G82" s="472"/>
      <c r="H82" s="472"/>
      <c r="I82" s="472"/>
      <c r="J82" s="472"/>
      <c r="K82" s="472"/>
      <c r="L82" s="472"/>
      <c r="M82" s="472"/>
      <c r="N82" s="472"/>
      <c r="O82" s="472"/>
    </row>
    <row r="83" customFormat="false" ht="15.75" hidden="false" customHeight="false" outlineLevel="0" collapsed="false">
      <c r="A83" s="494" t="s">
        <v>732</v>
      </c>
      <c r="B83" s="495" t="s">
        <v>713</v>
      </c>
      <c r="C83" s="492" t="n">
        <f aca="false">(D73)</f>
        <v>870784.055529412</v>
      </c>
      <c r="D83" s="496" t="n">
        <v>1</v>
      </c>
      <c r="E83" s="492" t="n">
        <f aca="false">(C83*D83)</f>
        <v>870784.055529412</v>
      </c>
      <c r="F83" s="479"/>
      <c r="G83" s="472"/>
      <c r="H83" s="472"/>
      <c r="I83" s="472"/>
      <c r="J83" s="472"/>
      <c r="K83" s="472"/>
      <c r="L83" s="472"/>
      <c r="M83" s="472"/>
      <c r="N83" s="472"/>
      <c r="O83" s="472"/>
    </row>
    <row r="84" customFormat="false" ht="15.75" hidden="false" customHeight="false" outlineLevel="0" collapsed="false">
      <c r="A84" s="488" t="s">
        <v>733</v>
      </c>
      <c r="B84" s="489" t="s">
        <v>677</v>
      </c>
      <c r="C84" s="490" t="n">
        <v>100000</v>
      </c>
      <c r="D84" s="497" t="n">
        <v>1</v>
      </c>
      <c r="E84" s="492" t="n">
        <f aca="false">(C84*D84)</f>
        <v>100000</v>
      </c>
      <c r="F84" s="479"/>
      <c r="G84" s="472"/>
      <c r="H84" s="472"/>
      <c r="I84" s="472"/>
      <c r="J84" s="472"/>
      <c r="K84" s="472"/>
      <c r="L84" s="472"/>
      <c r="M84" s="472"/>
      <c r="N84" s="472"/>
      <c r="O84" s="472"/>
    </row>
    <row r="85" customFormat="false" ht="15.75" hidden="false" customHeight="false" outlineLevel="0" collapsed="false">
      <c r="A85" s="488" t="s">
        <v>734</v>
      </c>
      <c r="B85" s="489" t="s">
        <v>735</v>
      </c>
      <c r="C85" s="490" t="n">
        <v>120</v>
      </c>
      <c r="D85" s="497" t="n">
        <f aca="false">IF(B30="YES",B31*B32,0)</f>
        <v>0</v>
      </c>
      <c r="E85" s="492" t="n">
        <f aca="false">(C85*D85)</f>
        <v>0</v>
      </c>
      <c r="F85" s="479"/>
      <c r="G85" s="472"/>
      <c r="H85" s="472"/>
      <c r="I85" s="472"/>
      <c r="J85" s="472"/>
      <c r="K85" s="472"/>
      <c r="L85" s="472"/>
      <c r="M85" s="472"/>
      <c r="N85" s="472"/>
      <c r="O85" s="472"/>
    </row>
    <row r="86" s="401" customFormat="true" ht="15.75" hidden="false" customHeight="false" outlineLevel="0" collapsed="false">
      <c r="A86" s="488" t="s">
        <v>736</v>
      </c>
      <c r="B86" s="489" t="s">
        <v>735</v>
      </c>
      <c r="C86" s="490" t="n">
        <v>55</v>
      </c>
      <c r="D86" s="497" t="n">
        <f aca="false">IF(B30="YES",B33*B34,0)</f>
        <v>0</v>
      </c>
      <c r="E86" s="492" t="n">
        <f aca="false">(C86*D86)</f>
        <v>0</v>
      </c>
      <c r="F86" s="479"/>
      <c r="G86" s="472"/>
      <c r="H86" s="472"/>
      <c r="I86" s="472"/>
      <c r="J86" s="472"/>
      <c r="K86" s="472"/>
      <c r="L86" s="472"/>
      <c r="M86" s="472"/>
      <c r="N86" s="472"/>
      <c r="O86" s="472"/>
    </row>
    <row r="87" s="401" customFormat="true" ht="15.75" hidden="false" customHeight="false" outlineLevel="0" collapsed="false">
      <c r="A87" s="488" t="s">
        <v>737</v>
      </c>
      <c r="B87" s="489"/>
      <c r="C87" s="490"/>
      <c r="D87" s="497"/>
      <c r="E87" s="492" t="n">
        <f aca="false">(C87*D87)</f>
        <v>0</v>
      </c>
      <c r="F87" s="479"/>
      <c r="G87" s="472"/>
      <c r="H87" s="472"/>
      <c r="I87" s="472"/>
      <c r="J87" s="472"/>
      <c r="K87" s="472"/>
      <c r="L87" s="472"/>
      <c r="M87" s="472"/>
      <c r="N87" s="472"/>
      <c r="O87" s="472"/>
    </row>
    <row r="88" s="401" customFormat="true" ht="16.5" hidden="false" customHeight="false" outlineLevel="0" collapsed="false">
      <c r="A88" s="488" t="s">
        <v>737</v>
      </c>
      <c r="B88" s="498"/>
      <c r="C88" s="499"/>
      <c r="D88" s="500"/>
      <c r="E88" s="501" t="n">
        <f aca="false">(C88*D88)</f>
        <v>0</v>
      </c>
      <c r="F88" s="479"/>
      <c r="G88" s="472"/>
      <c r="H88" s="472"/>
      <c r="I88" s="472"/>
      <c r="J88" s="472"/>
      <c r="K88" s="472"/>
      <c r="L88" s="472"/>
      <c r="M88" s="472"/>
      <c r="N88" s="472"/>
      <c r="O88" s="472"/>
    </row>
    <row r="89" s="401" customFormat="true" ht="15.75" hidden="false" customHeight="false" outlineLevel="0" collapsed="false">
      <c r="A89" s="502" t="s">
        <v>738</v>
      </c>
      <c r="B89" s="477"/>
      <c r="C89" s="477"/>
      <c r="D89" s="477"/>
      <c r="E89" s="402" t="n">
        <f aca="false">SUM(E79:E88)</f>
        <v>6956082.94457412</v>
      </c>
      <c r="F89" s="479"/>
      <c r="G89" s="472"/>
      <c r="H89" s="472"/>
      <c r="I89" s="472"/>
      <c r="J89" s="472"/>
      <c r="K89" s="472"/>
      <c r="L89" s="472"/>
      <c r="M89" s="472"/>
      <c r="N89" s="472"/>
      <c r="O89" s="472"/>
    </row>
    <row r="90" customFormat="false" ht="12.75" hidden="false" customHeight="false" outlineLevel="0" collapsed="false">
      <c r="A90" s="476"/>
      <c r="B90" s="385"/>
      <c r="C90" s="385"/>
      <c r="D90" s="385"/>
      <c r="E90" s="385"/>
      <c r="F90" s="479"/>
      <c r="G90" s="472"/>
      <c r="H90" s="472"/>
      <c r="I90" s="472"/>
      <c r="J90" s="472"/>
      <c r="K90" s="472"/>
      <c r="L90" s="472"/>
      <c r="M90" s="472"/>
      <c r="N90" s="472"/>
      <c r="O90" s="472"/>
    </row>
    <row r="91" customFormat="false" ht="15.75" hidden="false" customHeight="false" outlineLevel="0" collapsed="false">
      <c r="A91" s="503" t="s">
        <v>739</v>
      </c>
      <c r="B91" s="504" t="n">
        <v>0.05</v>
      </c>
      <c r="C91" s="496"/>
      <c r="D91" s="496"/>
      <c r="E91" s="492" t="n">
        <f aca="false">(E89*B91)</f>
        <v>347804.147228706</v>
      </c>
      <c r="F91" s="479"/>
      <c r="G91" s="472"/>
      <c r="H91" s="472"/>
      <c r="I91" s="472"/>
      <c r="J91" s="472"/>
      <c r="K91" s="472"/>
      <c r="L91" s="472"/>
      <c r="M91" s="472"/>
      <c r="N91" s="472"/>
      <c r="O91" s="472"/>
    </row>
    <row r="92" customFormat="false" ht="15.75" hidden="false" customHeight="false" outlineLevel="0" collapsed="false">
      <c r="A92" s="503" t="s">
        <v>740</v>
      </c>
      <c r="B92" s="504" t="n">
        <v>0.1</v>
      </c>
      <c r="C92" s="496"/>
      <c r="D92" s="496"/>
      <c r="E92" s="492" t="n">
        <f aca="false">(E89*B92)</f>
        <v>695608.294457412</v>
      </c>
      <c r="F92" s="479"/>
      <c r="G92" s="472"/>
      <c r="H92" s="472"/>
      <c r="I92" s="472"/>
      <c r="J92" s="472"/>
      <c r="K92" s="472"/>
      <c r="L92" s="472"/>
      <c r="M92" s="472"/>
      <c r="N92" s="472"/>
      <c r="O92" s="472"/>
    </row>
    <row r="93" customFormat="false" ht="15.75" hidden="false" customHeight="false" outlineLevel="0" collapsed="false">
      <c r="A93" s="503" t="s">
        <v>741</v>
      </c>
      <c r="B93" s="504" t="n">
        <v>0.06</v>
      </c>
      <c r="C93" s="496"/>
      <c r="D93" s="496"/>
      <c r="E93" s="492" t="n">
        <f aca="false">(E89*B93)</f>
        <v>417364.976674447</v>
      </c>
      <c r="F93" s="479"/>
      <c r="G93" s="472"/>
      <c r="H93" s="472"/>
      <c r="I93" s="472"/>
      <c r="J93" s="472"/>
      <c r="K93" s="472"/>
      <c r="L93" s="472"/>
      <c r="M93" s="472"/>
      <c r="N93" s="472"/>
      <c r="O93" s="472"/>
    </row>
    <row r="94" customFormat="false" ht="15.75" hidden="false" customHeight="false" outlineLevel="0" collapsed="false">
      <c r="A94" s="502" t="s">
        <v>742</v>
      </c>
      <c r="B94" s="477"/>
      <c r="C94" s="477"/>
      <c r="D94" s="477"/>
      <c r="E94" s="402" t="n">
        <f aca="false">SUM(E89:E93)</f>
        <v>8416860.36293468</v>
      </c>
      <c r="F94" s="479"/>
      <c r="G94" s="472"/>
      <c r="H94" s="472"/>
      <c r="I94" s="472"/>
      <c r="J94" s="472"/>
      <c r="K94" s="472"/>
      <c r="L94" s="472"/>
      <c r="M94" s="472"/>
      <c r="N94" s="472"/>
      <c r="O94" s="472"/>
    </row>
    <row r="95" customFormat="false" ht="12.75" hidden="false" customHeight="false" outlineLevel="0" collapsed="false">
      <c r="A95" s="476"/>
      <c r="B95" s="385"/>
      <c r="C95" s="385"/>
      <c r="D95" s="385"/>
      <c r="E95" s="505"/>
      <c r="F95" s="479"/>
      <c r="G95" s="472"/>
      <c r="H95" s="472"/>
      <c r="I95" s="472"/>
      <c r="J95" s="472"/>
      <c r="K95" s="472"/>
      <c r="L95" s="472"/>
      <c r="M95" s="472"/>
      <c r="N95" s="472"/>
      <c r="O95" s="472"/>
    </row>
    <row r="96" customFormat="false" ht="15" hidden="false" customHeight="false" outlineLevel="0" collapsed="false">
      <c r="A96" s="506"/>
      <c r="B96" s="507"/>
      <c r="C96" s="507"/>
      <c r="D96" s="507"/>
      <c r="E96" s="508"/>
      <c r="F96" s="479"/>
      <c r="G96" s="472"/>
      <c r="H96" s="472"/>
      <c r="I96" s="472"/>
      <c r="J96" s="472"/>
      <c r="K96" s="472"/>
      <c r="L96" s="472"/>
      <c r="M96" s="472"/>
      <c r="N96" s="472"/>
      <c r="O96" s="472"/>
    </row>
    <row r="97" customFormat="false" ht="15.75" hidden="false" customHeight="false" outlineLevel="0" collapsed="false">
      <c r="A97" s="506" t="s">
        <v>743</v>
      </c>
      <c r="B97" s="385"/>
      <c r="C97" s="385"/>
      <c r="D97" s="385"/>
      <c r="E97" s="508" t="n">
        <f aca="false">E89/B52</f>
        <v>254765.405646709</v>
      </c>
      <c r="F97" s="479"/>
      <c r="G97" s="509"/>
      <c r="H97" s="472"/>
      <c r="I97" s="472"/>
      <c r="J97" s="472"/>
      <c r="K97" s="472"/>
      <c r="L97" s="472"/>
      <c r="M97" s="472"/>
      <c r="N97" s="472"/>
      <c r="O97" s="472"/>
    </row>
    <row r="98" customFormat="false" ht="12.75" hidden="false" customHeight="false" outlineLevel="0" collapsed="false">
      <c r="A98" s="476"/>
      <c r="B98" s="385"/>
      <c r="C98" s="385"/>
      <c r="D98" s="385"/>
      <c r="E98" s="505"/>
      <c r="F98" s="479"/>
      <c r="G98" s="472"/>
      <c r="H98" s="472"/>
      <c r="I98" s="472"/>
      <c r="J98" s="472"/>
      <c r="K98" s="472"/>
      <c r="L98" s="472"/>
      <c r="M98" s="472"/>
      <c r="N98" s="472"/>
      <c r="O98" s="472"/>
    </row>
    <row r="99" customFormat="false" ht="13.5" hidden="false" customHeight="false" outlineLevel="0" collapsed="false">
      <c r="A99" s="510"/>
      <c r="B99" s="511"/>
      <c r="C99" s="511"/>
      <c r="D99" s="511"/>
      <c r="E99" s="512"/>
      <c r="F99" s="513"/>
      <c r="G99" s="472"/>
      <c r="H99" s="472"/>
      <c r="I99" s="472"/>
      <c r="J99" s="472"/>
      <c r="K99" s="472"/>
      <c r="L99" s="472"/>
      <c r="M99" s="472"/>
      <c r="N99" s="472"/>
      <c r="O99" s="472"/>
    </row>
    <row r="100" customFormat="false" ht="12.75" hidden="false" customHeight="false" outlineLevel="0" collapsed="false">
      <c r="A100" s="361"/>
      <c r="B100" s="361"/>
      <c r="C100" s="361"/>
      <c r="D100" s="361"/>
      <c r="E100" s="514"/>
      <c r="F100" s="361"/>
      <c r="G100" s="472"/>
      <c r="H100" s="472"/>
      <c r="I100" s="472"/>
      <c r="J100" s="472"/>
      <c r="K100" s="472"/>
      <c r="L100" s="472"/>
      <c r="M100" s="472"/>
      <c r="N100" s="472"/>
      <c r="O100" s="472"/>
    </row>
    <row r="101" customFormat="false" ht="12.75" hidden="false" customHeight="false" outlineLevel="0" collapsed="false">
      <c r="A101" s="361"/>
      <c r="B101" s="361"/>
      <c r="C101" s="361"/>
      <c r="D101" s="361"/>
      <c r="E101" s="514"/>
      <c r="F101" s="361"/>
      <c r="G101" s="472"/>
      <c r="H101" s="472"/>
      <c r="I101" s="472"/>
      <c r="J101" s="472"/>
      <c r="K101" s="472"/>
      <c r="L101" s="472"/>
      <c r="M101" s="472"/>
      <c r="N101" s="472"/>
      <c r="O101" s="472"/>
    </row>
    <row r="102" customFormat="false" ht="12.75" hidden="false" customHeight="false" outlineLevel="0" collapsed="false">
      <c r="A102" s="361"/>
      <c r="B102" s="361"/>
      <c r="C102" s="361"/>
      <c r="D102" s="361"/>
      <c r="E102" s="514"/>
      <c r="F102" s="361"/>
      <c r="G102" s="361"/>
      <c r="H102" s="361"/>
      <c r="I102" s="361"/>
      <c r="J102" s="361"/>
      <c r="K102" s="361"/>
      <c r="L102" s="361"/>
      <c r="M102" s="361"/>
      <c r="N102" s="361"/>
      <c r="O102" s="361"/>
    </row>
    <row r="103" customFormat="false" ht="12.75" hidden="false" customHeight="false" outlineLevel="0" collapsed="false">
      <c r="A103" s="361"/>
      <c r="B103" s="361"/>
      <c r="C103" s="361"/>
      <c r="D103" s="361"/>
      <c r="E103" s="514"/>
      <c r="F103" s="361"/>
      <c r="G103" s="361"/>
      <c r="H103" s="361"/>
      <c r="I103" s="361"/>
      <c r="J103" s="361"/>
      <c r="K103" s="361"/>
      <c r="L103" s="361"/>
      <c r="M103" s="361"/>
      <c r="N103" s="361"/>
      <c r="O103" s="361"/>
    </row>
    <row r="104" customFormat="false" ht="12.75" hidden="false" customHeight="false" outlineLevel="0" collapsed="false">
      <c r="A104" s="361"/>
      <c r="B104" s="361"/>
      <c r="C104" s="361"/>
      <c r="D104" s="361"/>
      <c r="E104" s="514"/>
      <c r="F104" s="361"/>
      <c r="G104" s="361"/>
      <c r="H104" s="361"/>
      <c r="I104" s="361"/>
      <c r="J104" s="361"/>
      <c r="K104" s="361"/>
      <c r="L104" s="361"/>
      <c r="M104" s="361"/>
      <c r="N104" s="361"/>
      <c r="O104" s="361"/>
    </row>
    <row r="105" customFormat="false" ht="12.75" hidden="false" customHeight="false" outlineLevel="0" collapsed="false">
      <c r="A105" s="361"/>
      <c r="B105" s="361"/>
      <c r="C105" s="361"/>
      <c r="D105" s="361"/>
      <c r="E105" s="514"/>
      <c r="F105" s="361"/>
      <c r="G105" s="361"/>
      <c r="H105" s="361"/>
      <c r="I105" s="361"/>
      <c r="J105" s="361"/>
      <c r="K105" s="361"/>
      <c r="L105" s="361"/>
      <c r="M105" s="361"/>
      <c r="N105" s="361"/>
      <c r="O105" s="361"/>
    </row>
    <row r="106" customFormat="false" ht="12.75" hidden="false" customHeight="false" outlineLevel="0" collapsed="false">
      <c r="A106" s="361"/>
      <c r="B106" s="361"/>
      <c r="C106" s="361"/>
      <c r="D106" s="361"/>
      <c r="E106" s="361"/>
      <c r="F106" s="361"/>
      <c r="G106" s="361"/>
      <c r="H106" s="361"/>
      <c r="I106" s="361"/>
      <c r="J106" s="361"/>
      <c r="K106" s="361"/>
      <c r="L106" s="361"/>
      <c r="M106" s="361"/>
      <c r="N106" s="361"/>
      <c r="O106" s="361"/>
    </row>
    <row r="107" customFormat="false" ht="12.75" hidden="false" customHeight="false" outlineLevel="0" collapsed="false">
      <c r="A107" s="361"/>
      <c r="B107" s="361"/>
      <c r="C107" s="361"/>
      <c r="D107" s="361"/>
      <c r="E107" s="361"/>
      <c r="F107" s="361"/>
      <c r="G107" s="361"/>
      <c r="H107" s="361"/>
      <c r="I107" s="361"/>
      <c r="J107" s="361"/>
      <c r="K107" s="361"/>
      <c r="L107" s="361"/>
      <c r="M107" s="361"/>
      <c r="N107" s="361"/>
      <c r="O107" s="361"/>
    </row>
    <row r="108" customFormat="false" ht="12.75" hidden="false" customHeight="false" outlineLevel="0" collapsed="false">
      <c r="A108" s="357" t="e">
        <f aca="false">A3</f>
        <v>#REF!</v>
      </c>
      <c r="B108" s="357" t="str">
        <f aca="false">B3</f>
        <v>No. of Boats =</v>
      </c>
      <c r="C108" s="452" t="n">
        <f aca="false">C3</f>
        <v>578.669647058824</v>
      </c>
      <c r="D108" s="357" t="str">
        <f aca="false">D3</f>
        <v>Req'd Basin =</v>
      </c>
      <c r="E108" s="515" t="n">
        <f aca="false">E3</f>
        <v>27.3038756063307</v>
      </c>
      <c r="F108" s="515" t="str">
        <f aca="false">F3</f>
        <v>Acres</v>
      </c>
      <c r="G108" s="361"/>
      <c r="H108" s="361"/>
      <c r="I108" s="361"/>
      <c r="J108" s="361"/>
      <c r="K108" s="361"/>
      <c r="L108" s="361"/>
      <c r="M108" s="361"/>
      <c r="N108" s="361"/>
      <c r="O108" s="361"/>
    </row>
    <row r="109" customFormat="false" ht="15.75" hidden="false" customHeight="false" outlineLevel="0" collapsed="false">
      <c r="A109" s="516" t="s">
        <v>744</v>
      </c>
      <c r="G109" s="361"/>
      <c r="H109" s="361"/>
      <c r="I109" s="361"/>
      <c r="J109" s="361"/>
      <c r="K109" s="361"/>
      <c r="L109" s="361"/>
      <c r="M109" s="361"/>
      <c r="N109" s="361"/>
      <c r="O109" s="361"/>
    </row>
    <row r="110" customFormat="false" ht="15" hidden="false" customHeight="false" outlineLevel="0" collapsed="false">
      <c r="A110" s="517" t="str">
        <f aca="false">$A$4</f>
        <v>Stall Spacing (W)ide, (M)edium, or (N)arrow?</v>
      </c>
      <c r="B110" s="517" t="str">
        <f aca="false">$B$4</f>
        <v>m</v>
      </c>
      <c r="C110" s="518" t="s">
        <v>730</v>
      </c>
      <c r="E110" s="519"/>
      <c r="G110" s="361"/>
      <c r="H110" s="361"/>
      <c r="I110" s="361"/>
      <c r="J110" s="361"/>
      <c r="K110" s="361"/>
      <c r="L110" s="361"/>
      <c r="M110" s="361"/>
      <c r="N110" s="361"/>
      <c r="O110" s="361"/>
    </row>
    <row r="111" customFormat="false" ht="15" hidden="false" customHeight="false" outlineLevel="0" collapsed="false">
      <c r="A111" s="517" t="str">
        <f aca="false">$A$5</f>
        <v>Fairways (W)ide, (M)edium, or (N)arrow?</v>
      </c>
      <c r="B111" s="517" t="str">
        <f aca="false">$B$5</f>
        <v>n</v>
      </c>
      <c r="C111" s="520"/>
      <c r="D111" s="521"/>
    </row>
    <row r="112" customFormat="false" ht="15.75" hidden="false" customHeight="false" outlineLevel="0" collapsed="false">
      <c r="A112" s="419" t="s">
        <v>745</v>
      </c>
      <c r="B112" s="449" t="n">
        <f aca="false">(B10)</f>
        <v>20</v>
      </c>
      <c r="C112" s="522" t="n">
        <f aca="false">(C10)</f>
        <v>30</v>
      </c>
      <c r="D112" s="522" t="n">
        <f aca="false">(D10)</f>
        <v>40</v>
      </c>
      <c r="E112" s="449" t="n">
        <f aca="false">(E10)</f>
        <v>50</v>
      </c>
      <c r="F112" s="449" t="n">
        <f aca="false">(F10)</f>
        <v>60</v>
      </c>
      <c r="G112" s="449" t="n">
        <f aca="false">(G10)</f>
        <v>70</v>
      </c>
      <c r="H112" s="449" t="n">
        <f aca="false">(H10)</f>
        <v>80</v>
      </c>
      <c r="I112" s="449" t="n">
        <f aca="false">(I10)</f>
        <v>90</v>
      </c>
      <c r="J112" s="449" t="n">
        <f aca="false">(J10)</f>
        <v>100</v>
      </c>
      <c r="K112" s="449" t="n">
        <f aca="false">(K10)</f>
        <v>110</v>
      </c>
      <c r="L112" s="449" t="n">
        <f aca="false">(L10)</f>
        <v>120</v>
      </c>
      <c r="M112" s="449" t="n">
        <f aca="false">(M10)</f>
        <v>130</v>
      </c>
      <c r="N112" s="449" t="n">
        <f aca="false">(N10)</f>
        <v>140</v>
      </c>
      <c r="O112" s="449" t="n">
        <f aca="false">(O10)</f>
        <v>150</v>
      </c>
    </row>
    <row r="113" customFormat="false" ht="12.75" hidden="false" customHeight="false" outlineLevel="0" collapsed="false">
      <c r="A113" s="419" t="s">
        <v>746</v>
      </c>
      <c r="B113" s="444" t="n">
        <f aca="false">TRUNC(-5+0.13*B112+4*LN(B112))</f>
        <v>9</v>
      </c>
      <c r="C113" s="444" t="n">
        <f aca="false">TRUNC(-5+0.13*C112+4*LN(C112))</f>
        <v>12</v>
      </c>
      <c r="D113" s="444" t="n">
        <f aca="false">TRUNC(-5+0.13*D112+4*LN(D112))</f>
        <v>14</v>
      </c>
      <c r="E113" s="444" t="n">
        <f aca="false">TRUNC(-5+0.13*E112+4*LN(E112))</f>
        <v>17</v>
      </c>
      <c r="F113" s="444" t="n">
        <f aca="false">TRUNC(-5+0.13*F112+4*LN(F112))</f>
        <v>19</v>
      </c>
      <c r="G113" s="444" t="n">
        <f aca="false">TRUNC(-5+0.13*G112+4*LN(G112))</f>
        <v>21</v>
      </c>
      <c r="H113" s="444" t="n">
        <f aca="false">TRUNC(-5+0.13*H112+4*LN(H112))</f>
        <v>22</v>
      </c>
      <c r="I113" s="444" t="n">
        <f aca="false">TRUNC(-5+0.13*I112+4*LN(I112))</f>
        <v>24</v>
      </c>
      <c r="J113" s="444" t="n">
        <f aca="false">TRUNC(-5+0.13*J112+4*LN(J112))</f>
        <v>26</v>
      </c>
      <c r="K113" s="444" t="n">
        <f aca="false">TRUNC(-5+0.13*K112+4*LN(K112))</f>
        <v>28</v>
      </c>
      <c r="L113" s="444" t="n">
        <f aca="false">TRUNC(-5+0.13*L112+4*LN(L112))</f>
        <v>29</v>
      </c>
      <c r="M113" s="444" t="n">
        <f aca="false">TRUNC(-5+0.13*M112+4*LN(M112))</f>
        <v>31</v>
      </c>
      <c r="N113" s="444" t="n">
        <f aca="false">TRUNC(-5+0.13*N112+4*LN(N112))</f>
        <v>32</v>
      </c>
      <c r="O113" s="444" t="n">
        <f aca="false">TRUNC(-5+0.13*O112+4*LN(O112))</f>
        <v>34</v>
      </c>
    </row>
    <row r="114" customFormat="false" ht="12.75" hidden="false" customHeight="false" outlineLevel="0" collapsed="false">
      <c r="A114" s="419" t="s">
        <v>747</v>
      </c>
      <c r="B114" s="445" t="n">
        <f aca="false">B112*$C$6</f>
        <v>2.4</v>
      </c>
      <c r="C114" s="445" t="n">
        <f aca="false">C112*$C$6</f>
        <v>3.6</v>
      </c>
      <c r="D114" s="445" t="n">
        <f aca="false">D112*$C$6</f>
        <v>4.8</v>
      </c>
      <c r="E114" s="445" t="n">
        <f aca="false">E112*$C$6</f>
        <v>6</v>
      </c>
      <c r="F114" s="445" t="n">
        <f aca="false">F112*$C$6</f>
        <v>7.2</v>
      </c>
      <c r="G114" s="445" t="n">
        <f aca="false">G112*$C$6</f>
        <v>8.4</v>
      </c>
      <c r="H114" s="445" t="n">
        <f aca="false">H112*$C$6</f>
        <v>9.6</v>
      </c>
      <c r="I114" s="445" t="n">
        <f aca="false">I112*$C$6</f>
        <v>10.8</v>
      </c>
      <c r="J114" s="445" t="n">
        <f aca="false">J112*$C$6</f>
        <v>12</v>
      </c>
      <c r="K114" s="445" t="n">
        <f aca="false">K112*$C$6</f>
        <v>13.2</v>
      </c>
      <c r="L114" s="445" t="n">
        <f aca="false">L112*$C$6</f>
        <v>14.4</v>
      </c>
      <c r="M114" s="445" t="n">
        <f aca="false">M112*$C$6</f>
        <v>15.6</v>
      </c>
      <c r="N114" s="445" t="n">
        <f aca="false">N112*$C$6</f>
        <v>16.8</v>
      </c>
      <c r="O114" s="445" t="n">
        <f aca="false">O112*$C$6</f>
        <v>18</v>
      </c>
    </row>
    <row r="115" customFormat="false" ht="12.75" hidden="false" customHeight="false" outlineLevel="0" collapsed="false">
      <c r="A115" s="419" t="s">
        <v>748</v>
      </c>
      <c r="B115" s="444" t="n">
        <f aca="false">TRUNC(1.3*LN(B112))</f>
        <v>3</v>
      </c>
      <c r="C115" s="444" t="n">
        <f aca="false">TRUNC(1.3*LN(C112))</f>
        <v>4</v>
      </c>
      <c r="D115" s="444" t="n">
        <f aca="false">TRUNC(1.3*LN(D112))</f>
        <v>4</v>
      </c>
      <c r="E115" s="444" t="n">
        <f aca="false">TRUNC(1.3*LN(E112))</f>
        <v>5</v>
      </c>
      <c r="F115" s="444" t="n">
        <f aca="false">TRUNC(1.3*LN(F112))</f>
        <v>5</v>
      </c>
      <c r="G115" s="444" t="n">
        <f aca="false">TRUNC(1.3*LN(G112))</f>
        <v>5</v>
      </c>
      <c r="H115" s="444" t="n">
        <f aca="false">TRUNC(1.3*LN(H112))</f>
        <v>5</v>
      </c>
      <c r="I115" s="444" t="n">
        <f aca="false">TRUNC(1.3*LN(I112))</f>
        <v>5</v>
      </c>
      <c r="J115" s="444" t="n">
        <f aca="false">TRUNC(1.3*LN(J112))</f>
        <v>5</v>
      </c>
      <c r="K115" s="444" t="n">
        <f aca="false">TRUNC(1.3*LN(K112))</f>
        <v>6</v>
      </c>
      <c r="L115" s="444" t="n">
        <f aca="false">TRUNC(1.3*LN(L112))</f>
        <v>6</v>
      </c>
      <c r="M115" s="444" t="n">
        <f aca="false">TRUNC(1.3*LN(M112))</f>
        <v>6</v>
      </c>
      <c r="N115" s="444" t="n">
        <f aca="false">TRUNC(1.3*LN(N112))</f>
        <v>6</v>
      </c>
      <c r="O115" s="444" t="n">
        <f aca="false">TRUNC(1.3*LN(O112))</f>
        <v>6</v>
      </c>
    </row>
    <row r="116" customFormat="false" ht="15.75" hidden="false" customHeight="false" outlineLevel="0" collapsed="false">
      <c r="A116" s="523" t="s">
        <v>749</v>
      </c>
      <c r="B116" s="524" t="n">
        <v>0</v>
      </c>
      <c r="C116" s="524" t="n">
        <v>0</v>
      </c>
      <c r="D116" s="524" t="n">
        <v>0</v>
      </c>
      <c r="E116" s="524" t="n">
        <v>0</v>
      </c>
      <c r="F116" s="524" t="n">
        <v>0</v>
      </c>
      <c r="G116" s="524" t="n">
        <v>0</v>
      </c>
      <c r="H116" s="524" t="n">
        <v>0</v>
      </c>
      <c r="I116" s="524" t="n">
        <v>0</v>
      </c>
      <c r="J116" s="524" t="n">
        <v>0</v>
      </c>
      <c r="K116" s="524" t="n">
        <v>0</v>
      </c>
      <c r="L116" s="524" t="n">
        <v>0</v>
      </c>
      <c r="M116" s="524" t="n">
        <v>0</v>
      </c>
      <c r="N116" s="524" t="n">
        <v>0</v>
      </c>
      <c r="O116" s="524" t="n">
        <v>0</v>
      </c>
    </row>
    <row r="117" customFormat="false" ht="12.75" hidden="false" customHeight="false" outlineLevel="0" collapsed="false">
      <c r="A117" s="525" t="s">
        <v>750</v>
      </c>
      <c r="B117" s="526" t="n">
        <f aca="false">TRUNC(B113*$C$4)</f>
        <v>22</v>
      </c>
      <c r="C117" s="526" t="n">
        <f aca="false">TRUNC(C113*$C$4)</f>
        <v>29</v>
      </c>
      <c r="D117" s="526" t="n">
        <f aca="false">TRUNC(D113*$C$4)</f>
        <v>34</v>
      </c>
      <c r="E117" s="526" t="n">
        <f aca="false">TRUNC(E113*$C$4)</f>
        <v>41</v>
      </c>
      <c r="F117" s="526" t="n">
        <f aca="false">TRUNC(F113*$C$4)</f>
        <v>46</v>
      </c>
      <c r="G117" s="526" t="n">
        <f aca="false">TRUNC(G113*$C$4)</f>
        <v>51</v>
      </c>
      <c r="H117" s="526" t="n">
        <f aca="false">TRUNC(H113*$C$4)</f>
        <v>53</v>
      </c>
      <c r="I117" s="526" t="n">
        <f aca="false">TRUNC(I113*$C$4)</f>
        <v>58</v>
      </c>
      <c r="J117" s="526" t="n">
        <f aca="false">TRUNC(J113*$C$4)</f>
        <v>63</v>
      </c>
      <c r="K117" s="526" t="n">
        <f aca="false">TRUNC(K113*$C$4)</f>
        <v>68</v>
      </c>
      <c r="L117" s="526" t="n">
        <f aca="false">TRUNC(L113*$C$4)</f>
        <v>71</v>
      </c>
      <c r="M117" s="526" t="n">
        <f aca="false">TRUNC(M113*$C$4)</f>
        <v>75</v>
      </c>
      <c r="N117" s="526" t="n">
        <f aca="false">TRUNC(N113*$C$4)</f>
        <v>78</v>
      </c>
      <c r="O117" s="526" t="n">
        <f aca="false">TRUNC(O113*$C$4)</f>
        <v>83</v>
      </c>
    </row>
    <row r="118" customFormat="false" ht="12.75" hidden="false" customHeight="false" outlineLevel="0" collapsed="false">
      <c r="A118" s="419" t="s">
        <v>751</v>
      </c>
      <c r="B118" s="444" t="n">
        <f aca="false">(B117+B115)/COS(PI()*B116/180)</f>
        <v>25</v>
      </c>
      <c r="C118" s="444" t="n">
        <f aca="false">(C117+C115)/COS(PI()*C116/180)</f>
        <v>33</v>
      </c>
      <c r="D118" s="444" t="n">
        <f aca="false">(D117+D115)/COS(PI()*D116/180)</f>
        <v>38</v>
      </c>
      <c r="E118" s="444" t="n">
        <f aca="false">(E117+E115)/COS(PI()*E116/180)</f>
        <v>46</v>
      </c>
      <c r="F118" s="444" t="n">
        <f aca="false">(F117+F115)/COS(PI()*F116/180)</f>
        <v>51</v>
      </c>
      <c r="G118" s="444" t="n">
        <f aca="false">(G117+G115)/COS(PI()*G116/180)</f>
        <v>56</v>
      </c>
      <c r="H118" s="444" t="n">
        <f aca="false">(H117+H115)/COS(PI()*H116/180)</f>
        <v>58</v>
      </c>
      <c r="I118" s="444" t="n">
        <f aca="false">(I117+I115)/COS(PI()*I116/180)</f>
        <v>63</v>
      </c>
      <c r="J118" s="444" t="n">
        <f aca="false">(J117+J115)/COS(PI()*J116/180)</f>
        <v>68</v>
      </c>
      <c r="K118" s="444" t="n">
        <f aca="false">(K117+K115)/COS(PI()*K116/180)</f>
        <v>74</v>
      </c>
      <c r="L118" s="444" t="n">
        <f aca="false">(L117+L115)/COS(PI()*L116/180)</f>
        <v>77</v>
      </c>
      <c r="M118" s="444" t="n">
        <f aca="false">(M117+M115)/COS(PI()*M116/180)</f>
        <v>81</v>
      </c>
      <c r="N118" s="444" t="n">
        <f aca="false">(N117+N115)/COS(PI()*N116/180)</f>
        <v>84</v>
      </c>
      <c r="O118" s="444" t="n">
        <f aca="false">(O117+O115)/COS(PI()*O116/180)</f>
        <v>89</v>
      </c>
    </row>
    <row r="119" customFormat="false" ht="12.75" hidden="false" customHeight="false" outlineLevel="0" collapsed="false">
      <c r="A119" s="419" t="s">
        <v>752</v>
      </c>
      <c r="B119" s="444" t="n">
        <f aca="false">(B11)</f>
        <v>150.544</v>
      </c>
      <c r="C119" s="444" t="n">
        <f aca="false">(C11)</f>
        <v>64.0157647058824</v>
      </c>
      <c r="D119" s="444" t="n">
        <f aca="false">(D11)</f>
        <v>186.88</v>
      </c>
      <c r="E119" s="444" t="n">
        <f aca="false">(E11)</f>
        <v>146.050823529412</v>
      </c>
      <c r="F119" s="444" t="n">
        <f aca="false">(F11)</f>
        <v>0</v>
      </c>
      <c r="G119" s="444" t="n">
        <f aca="false">(G11)</f>
        <v>15.6277647058824</v>
      </c>
      <c r="H119" s="444" t="n">
        <f aca="false">(H11)</f>
        <v>0</v>
      </c>
      <c r="I119" s="444" t="n">
        <f aca="false">(I11)</f>
        <v>0</v>
      </c>
      <c r="J119" s="444" t="n">
        <f aca="false">(J11)</f>
        <v>0</v>
      </c>
      <c r="K119" s="444" t="n">
        <f aca="false">(K11)</f>
        <v>14.5512941176471</v>
      </c>
      <c r="L119" s="444" t="n">
        <f aca="false">(L11)</f>
        <v>0</v>
      </c>
      <c r="M119" s="444" t="n">
        <f aca="false">(M11)</f>
        <v>0</v>
      </c>
      <c r="N119" s="444" t="n">
        <f aca="false">(N11)</f>
        <v>0</v>
      </c>
      <c r="O119" s="444" t="n">
        <f aca="false">(O11)</f>
        <v>1</v>
      </c>
    </row>
    <row r="120" customFormat="false" ht="12.75" hidden="false" customHeight="false" outlineLevel="0" collapsed="false">
      <c r="A120" s="419" t="s">
        <v>753</v>
      </c>
      <c r="B120" s="444" t="n">
        <f aca="false">(B118*B11/2)</f>
        <v>1881.8</v>
      </c>
      <c r="C120" s="444" t="n">
        <f aca="false">(C118*C11/2)</f>
        <v>1056.26011764706</v>
      </c>
      <c r="D120" s="444" t="n">
        <f aca="false">(D118*D11/2)</f>
        <v>3550.72</v>
      </c>
      <c r="E120" s="444" t="n">
        <f aca="false">(E118*E11/2)</f>
        <v>3359.16894117647</v>
      </c>
      <c r="F120" s="444" t="n">
        <f aca="false">(F118*F11/2)</f>
        <v>0</v>
      </c>
      <c r="G120" s="444" t="n">
        <f aca="false">(G118*G11/2)</f>
        <v>437.577411764706</v>
      </c>
      <c r="H120" s="444" t="n">
        <f aca="false">(H118*H11/2)</f>
        <v>0</v>
      </c>
      <c r="I120" s="444" t="n">
        <f aca="false">(I118*I11/2)</f>
        <v>0</v>
      </c>
      <c r="J120" s="444" t="n">
        <f aca="false">(J118*J11/2)</f>
        <v>0</v>
      </c>
      <c r="K120" s="444" t="n">
        <f aca="false">(K118*K11/2)</f>
        <v>538.397882352941</v>
      </c>
      <c r="L120" s="444" t="n">
        <f aca="false">(L118*L11/2)</f>
        <v>0</v>
      </c>
      <c r="M120" s="444" t="n">
        <f aca="false">(M118*M11/2)</f>
        <v>0</v>
      </c>
      <c r="N120" s="444" t="n">
        <f aca="false">(N118*N11/2)</f>
        <v>0</v>
      </c>
      <c r="O120" s="444" t="n">
        <f aca="false">(O118*O11/2)</f>
        <v>44.5</v>
      </c>
    </row>
    <row r="121" customFormat="false" ht="12.75" hidden="false" customHeight="false" outlineLevel="0" collapsed="false">
      <c r="A121" s="419" t="s">
        <v>754</v>
      </c>
      <c r="B121" s="444" t="n">
        <f aca="false">TRUNC($C$5*B112)</f>
        <v>30</v>
      </c>
      <c r="C121" s="444" t="n">
        <f aca="false">TRUNC($C$5*C112)</f>
        <v>45</v>
      </c>
      <c r="D121" s="444" t="n">
        <f aca="false">TRUNC($C$5*D112)</f>
        <v>60</v>
      </c>
      <c r="E121" s="444" t="n">
        <f aca="false">TRUNC($C$5*E112)</f>
        <v>75</v>
      </c>
      <c r="F121" s="444" t="n">
        <f aca="false">TRUNC($C$5*F112)</f>
        <v>90</v>
      </c>
      <c r="G121" s="444" t="n">
        <f aca="false">TRUNC($C$5*G112)</f>
        <v>105</v>
      </c>
      <c r="H121" s="444" t="n">
        <f aca="false">TRUNC($C$5*H112)</f>
        <v>120</v>
      </c>
      <c r="I121" s="444" t="n">
        <f aca="false">TRUNC($C$5*I112)</f>
        <v>135</v>
      </c>
      <c r="J121" s="444" t="n">
        <f aca="false">TRUNC($C$5*J112)</f>
        <v>150</v>
      </c>
      <c r="K121" s="444" t="n">
        <f aca="false">TRUNC($C$5*K112)</f>
        <v>165</v>
      </c>
      <c r="L121" s="444" t="n">
        <f aca="false">TRUNC($C$5*L112)</f>
        <v>180</v>
      </c>
      <c r="M121" s="444" t="n">
        <f aca="false">TRUNC($C$5*M112)</f>
        <v>195</v>
      </c>
      <c r="N121" s="444" t="n">
        <f aca="false">TRUNC($C$5*N112)</f>
        <v>210</v>
      </c>
      <c r="O121" s="444" t="n">
        <f aca="false">TRUNC($C$5*O112)</f>
        <v>225</v>
      </c>
    </row>
    <row r="122" customFormat="false" ht="15.75" hidden="false" customHeight="false" outlineLevel="0" collapsed="false">
      <c r="A122" s="523" t="s">
        <v>755</v>
      </c>
      <c r="B122" s="527" t="n">
        <v>10</v>
      </c>
      <c r="C122" s="527" t="n">
        <f aca="false">B122</f>
        <v>10</v>
      </c>
      <c r="D122" s="527" t="n">
        <f aca="false">C122</f>
        <v>10</v>
      </c>
      <c r="E122" s="527" t="n">
        <f aca="false">D122</f>
        <v>10</v>
      </c>
      <c r="F122" s="527" t="n">
        <f aca="false">E122</f>
        <v>10</v>
      </c>
      <c r="G122" s="527" t="n">
        <f aca="false">F122</f>
        <v>10</v>
      </c>
      <c r="H122" s="527" t="n">
        <f aca="false">G122</f>
        <v>10</v>
      </c>
      <c r="I122" s="527" t="n">
        <f aca="false">H122</f>
        <v>10</v>
      </c>
      <c r="J122" s="527" t="n">
        <f aca="false">I122</f>
        <v>10</v>
      </c>
      <c r="K122" s="527" t="n">
        <f aca="false">J122</f>
        <v>10</v>
      </c>
      <c r="L122" s="527" t="n">
        <f aca="false">K122</f>
        <v>10</v>
      </c>
      <c r="M122" s="527" t="n">
        <f aca="false">L122</f>
        <v>10</v>
      </c>
      <c r="N122" s="527" t="n">
        <f aca="false">M122</f>
        <v>10</v>
      </c>
      <c r="O122" s="527" t="n">
        <f aca="false">N122</f>
        <v>10</v>
      </c>
    </row>
    <row r="123" customFormat="false" ht="12.75" hidden="false" customHeight="false" outlineLevel="0" collapsed="false">
      <c r="A123" s="419" t="s">
        <v>756</v>
      </c>
      <c r="B123" s="444" t="n">
        <f aca="false">(2*B112)*COS(PI()*B116/180)+B121+B122</f>
        <v>80</v>
      </c>
      <c r="C123" s="444" t="n">
        <f aca="false">(2*C112)*COS(PI()*C116/180)+C121+C122</f>
        <v>115</v>
      </c>
      <c r="D123" s="444" t="n">
        <f aca="false">(2*D112)*COS(PI()*D116/180)+D121+D122</f>
        <v>150</v>
      </c>
      <c r="E123" s="444" t="n">
        <f aca="false">(2*E112)*COS(PI()*E116/180)+E121+E122</f>
        <v>185</v>
      </c>
      <c r="F123" s="444" t="n">
        <f aca="false">(2*F112)*COS(PI()*F116/180)+F121+F122</f>
        <v>220</v>
      </c>
      <c r="G123" s="444" t="n">
        <f aca="false">(2*G112)*COS(PI()*G116/180)+G121+G122</f>
        <v>255</v>
      </c>
      <c r="H123" s="444" t="n">
        <f aca="false">(2*H112)*COS(PI()*H116/180)+H121+H122</f>
        <v>290</v>
      </c>
      <c r="I123" s="444" t="n">
        <f aca="false">(2*I112)*COS(PI()*I116/180)+I121+I122</f>
        <v>325</v>
      </c>
      <c r="J123" s="444" t="n">
        <f aca="false">(2*J112)*COS(PI()*J116/180)+J121+J122</f>
        <v>360</v>
      </c>
      <c r="K123" s="444" t="n">
        <f aca="false">(2*K112)*COS(PI()*K116/180)+K121+K122</f>
        <v>395</v>
      </c>
      <c r="L123" s="444" t="n">
        <f aca="false">(2*L112)*COS(PI()*L116/180)+L121+L122</f>
        <v>430</v>
      </c>
      <c r="M123" s="444" t="n">
        <f aca="false">(2*M112)*COS(PI()*M116/180)+M121+M122</f>
        <v>465</v>
      </c>
      <c r="N123" s="444" t="n">
        <f aca="false">(2*N112)*COS(PI()*N116/180)+N121+N122</f>
        <v>500</v>
      </c>
      <c r="O123" s="444" t="n">
        <f aca="false">(2*O112)*COS(PI()*O116/180)+O121+O122</f>
        <v>535</v>
      </c>
    </row>
    <row r="124" customFormat="false" ht="15.75" hidden="false" customHeight="false" outlineLevel="0" collapsed="false">
      <c r="A124" s="516" t="s">
        <v>757</v>
      </c>
    </row>
    <row r="125" customFormat="false" ht="15" hidden="false" customHeight="false" outlineLevel="0" collapsed="false">
      <c r="A125" s="528" t="s">
        <v>758</v>
      </c>
      <c r="B125" s="444" t="n">
        <f aca="false">B19</f>
        <v>20</v>
      </c>
      <c r="C125" s="444" t="n">
        <f aca="false">C19</f>
        <v>30</v>
      </c>
      <c r="D125" s="444" t="n">
        <f aca="false">D19</f>
        <v>40</v>
      </c>
      <c r="E125" s="444" t="n">
        <f aca="false">E19</f>
        <v>50</v>
      </c>
      <c r="F125" s="444" t="n">
        <f aca="false">F19</f>
        <v>60</v>
      </c>
      <c r="G125" s="444" t="n">
        <f aca="false">G19</f>
        <v>70</v>
      </c>
      <c r="H125" s="444" t="n">
        <f aca="false">H19</f>
        <v>80</v>
      </c>
      <c r="I125" s="444" t="n">
        <f aca="false">I19</f>
        <v>90</v>
      </c>
      <c r="J125" s="444" t="n">
        <f aca="false">J19</f>
        <v>100</v>
      </c>
      <c r="K125" s="444" t="n">
        <f aca="false">K19</f>
        <v>110</v>
      </c>
      <c r="L125" s="444" t="n">
        <f aca="false">L19</f>
        <v>120</v>
      </c>
      <c r="M125" s="444" t="n">
        <f aca="false">M19</f>
        <v>130</v>
      </c>
      <c r="N125" s="444" t="n">
        <f aca="false">N19</f>
        <v>140</v>
      </c>
      <c r="O125" s="444" t="n">
        <f aca="false">O19</f>
        <v>150</v>
      </c>
    </row>
    <row r="126" customFormat="false" ht="15" hidden="false" customHeight="false" outlineLevel="0" collapsed="false">
      <c r="A126" s="528" t="s">
        <v>759</v>
      </c>
      <c r="B126" s="388" t="str">
        <f aca="false">B21</f>
        <v>yes</v>
      </c>
      <c r="C126" s="388" t="str">
        <f aca="false">C21</f>
        <v>yes</v>
      </c>
      <c r="D126" s="388" t="str">
        <f aca="false">D21</f>
        <v>yes</v>
      </c>
      <c r="E126" s="388" t="str">
        <f aca="false">E21</f>
        <v>yes</v>
      </c>
      <c r="F126" s="388" t="str">
        <f aca="false">F21</f>
        <v>yes</v>
      </c>
      <c r="G126" s="388" t="str">
        <f aca="false">G21</f>
        <v>yes</v>
      </c>
      <c r="H126" s="388" t="str">
        <f aca="false">H21</f>
        <v>yes</v>
      </c>
      <c r="I126" s="388" t="str">
        <f aca="false">I21</f>
        <v>yes</v>
      </c>
      <c r="J126" s="388" t="str">
        <f aca="false">J21</f>
        <v>yes</v>
      </c>
      <c r="K126" s="388" t="str">
        <f aca="false">K21</f>
        <v>NO</v>
      </c>
      <c r="L126" s="388" t="str">
        <f aca="false">L21</f>
        <v>NO</v>
      </c>
      <c r="M126" s="388" t="str">
        <f aca="false">M21</f>
        <v>NO</v>
      </c>
      <c r="N126" s="388" t="str">
        <f aca="false">N21</f>
        <v>NO</v>
      </c>
      <c r="O126" s="388" t="str">
        <f aca="false">O21</f>
        <v>NO</v>
      </c>
    </row>
    <row r="127" customFormat="false" ht="12.75" hidden="false" customHeight="false" outlineLevel="0" collapsed="false">
      <c r="A127" s="419" t="s">
        <v>760</v>
      </c>
      <c r="B127" s="388" t="n">
        <f aca="false">IF(B126="NO",B24*3*2,B24*4*2)</f>
        <v>72</v>
      </c>
      <c r="C127" s="388" t="n">
        <f aca="false">IF(C126="NO",C24*3*2,C24*4*2)</f>
        <v>96</v>
      </c>
      <c r="D127" s="388" t="n">
        <f aca="false">IF(D126="NO",D24*3*2,D24*4*2)</f>
        <v>112</v>
      </c>
      <c r="E127" s="388" t="n">
        <f aca="false">IF(E126="NO",E24*3*2,E24*4*2)</f>
        <v>136</v>
      </c>
      <c r="F127" s="388" t="n">
        <f aca="false">IF(F126="NO",F24*3*2,F24*4*2)</f>
        <v>152</v>
      </c>
      <c r="G127" s="388" t="n">
        <f aca="false">IF(G126="NO",G24*3*2,G24*4*2)</f>
        <v>168</v>
      </c>
      <c r="H127" s="388" t="n">
        <f aca="false">IF(H126="NO",H24*3*2,H24*4*2)</f>
        <v>176</v>
      </c>
      <c r="I127" s="388" t="n">
        <f aca="false">IF(I126="NO",I24*3*2,I24*4*2)</f>
        <v>192</v>
      </c>
      <c r="J127" s="388" t="n">
        <f aca="false">IF(J126="NO",J24*3*2,J24*4*2)</f>
        <v>208</v>
      </c>
      <c r="K127" s="388" t="n">
        <f aca="false">IF(K126="NO",K24*3*2,K24*4*2)</f>
        <v>168</v>
      </c>
      <c r="L127" s="388" t="n">
        <f aca="false">IF(L126="NO",L24*3*2,L24*4*2)</f>
        <v>174</v>
      </c>
      <c r="M127" s="388" t="n">
        <f aca="false">IF(M126="NO",M24*3*2,M24*4*2)</f>
        <v>186</v>
      </c>
      <c r="N127" s="388" t="n">
        <f aca="false">IF(N126="NO",N24*3*2,N24*4*2)</f>
        <v>192</v>
      </c>
      <c r="O127" s="388" t="n">
        <f aca="false">IF(O126="NO",O24*3*2,O24*4*2)</f>
        <v>204</v>
      </c>
    </row>
    <row r="128" customFormat="false" ht="12.75" hidden="false" customHeight="false" outlineLevel="0" collapsed="false">
      <c r="A128" s="389" t="s">
        <v>761</v>
      </c>
      <c r="B128" s="388" t="n">
        <f aca="false">B127+B23</f>
        <v>84</v>
      </c>
      <c r="C128" s="388" t="n">
        <f aca="false">C127+C23</f>
        <v>108</v>
      </c>
      <c r="D128" s="388" t="n">
        <f aca="false">D127+D23</f>
        <v>124</v>
      </c>
      <c r="E128" s="388" t="n">
        <f aca="false">E127+E23</f>
        <v>148</v>
      </c>
      <c r="F128" s="388" t="n">
        <f aca="false">F127+F23</f>
        <v>164</v>
      </c>
      <c r="G128" s="388" t="n">
        <f aca="false">G127+G23</f>
        <v>180</v>
      </c>
      <c r="H128" s="388" t="n">
        <f aca="false">H127+H23</f>
        <v>188</v>
      </c>
      <c r="I128" s="388" t="n">
        <f aca="false">I127+I23</f>
        <v>204</v>
      </c>
      <c r="J128" s="388" t="n">
        <f aca="false">J127+J23</f>
        <v>220</v>
      </c>
      <c r="K128" s="388" t="n">
        <f aca="false">K127+K23</f>
        <v>180</v>
      </c>
      <c r="L128" s="388" t="n">
        <f aca="false">L127+L23</f>
        <v>186</v>
      </c>
      <c r="M128" s="388" t="n">
        <f aca="false">M127+M23</f>
        <v>198</v>
      </c>
      <c r="N128" s="388" t="n">
        <f aca="false">N127+N23</f>
        <v>204</v>
      </c>
      <c r="O128" s="388" t="n">
        <f aca="false">O127+O23</f>
        <v>216</v>
      </c>
    </row>
    <row r="129" customFormat="false" ht="15.75" hidden="false" customHeight="false" outlineLevel="0" collapsed="false">
      <c r="A129" s="529" t="s">
        <v>762</v>
      </c>
      <c r="B129" s="530"/>
      <c r="C129" s="530"/>
      <c r="D129" s="530"/>
      <c r="E129" s="530"/>
      <c r="F129" s="531"/>
      <c r="G129" s="450"/>
      <c r="H129" s="450"/>
      <c r="I129" s="450"/>
      <c r="J129" s="450"/>
      <c r="K129" s="450"/>
      <c r="L129" s="450"/>
      <c r="M129" s="450"/>
      <c r="N129" s="450"/>
      <c r="O129" s="450"/>
    </row>
    <row r="135" customFormat="false" ht="15.75" hidden="false" customHeight="false" outlineLevel="0" collapsed="false">
      <c r="A135" s="440" t="s">
        <v>763</v>
      </c>
      <c r="B135" s="532" t="n">
        <v>-3</v>
      </c>
    </row>
    <row r="136" customFormat="false" ht="15.75" hidden="false" customHeight="false" outlineLevel="0" collapsed="false">
      <c r="A136" s="533" t="s">
        <v>764</v>
      </c>
      <c r="B136" s="532" t="n">
        <v>2</v>
      </c>
      <c r="C136" s="394"/>
    </row>
    <row r="137" customFormat="false" ht="15.75" hidden="false" customHeight="false" outlineLevel="0" collapsed="false">
      <c r="A137" s="427" t="s">
        <v>765</v>
      </c>
      <c r="B137" s="534" t="n">
        <f aca="false">B135-B136</f>
        <v>-5</v>
      </c>
      <c r="C137" s="394"/>
    </row>
    <row r="138" customFormat="false" ht="12.75" hidden="false" customHeight="false" outlineLevel="0" collapsed="false">
      <c r="C138" s="394"/>
    </row>
    <row r="139" customFormat="false" ht="15.75" hidden="false" customHeight="false" outlineLevel="0" collapsed="false">
      <c r="A139" s="535" t="s">
        <v>766</v>
      </c>
      <c r="C139" s="394"/>
    </row>
    <row r="140" customFormat="false" ht="12.75" hidden="false" customHeight="false" outlineLevel="0" collapsed="false">
      <c r="A140" s="419" t="s">
        <v>767</v>
      </c>
      <c r="B140" s="437" t="n">
        <f aca="false">(B13+B27)</f>
        <v>1.72800734618916</v>
      </c>
      <c r="C140" s="437" t="n">
        <f aca="false">(C13+C27)</f>
        <v>1.3942827540107</v>
      </c>
      <c r="D140" s="437" t="n">
        <f aca="false">(D13+D27)</f>
        <v>6.11349862258953</v>
      </c>
      <c r="E140" s="437" t="n">
        <f aca="false">(E13+E27)</f>
        <v>7.13322146599687</v>
      </c>
      <c r="F140" s="437" t="n">
        <f aca="false">(F13+F27)</f>
        <v>0</v>
      </c>
      <c r="G140" s="437" t="n">
        <f aca="false">(G13+G27)</f>
        <v>1.28078787878788</v>
      </c>
      <c r="H140" s="437" t="n">
        <f aca="false">(H13+H27)</f>
        <v>0</v>
      </c>
      <c r="I140" s="437" t="n">
        <f aca="false">(I13+I27)</f>
        <v>0</v>
      </c>
      <c r="J140" s="437" t="n">
        <f aca="false">(J13+J27)</f>
        <v>0</v>
      </c>
      <c r="K140" s="437" t="n">
        <f aca="false">(K13+K27)</f>
        <v>2.44108314427699</v>
      </c>
      <c r="L140" s="437" t="n">
        <f aca="false">(L13+L27)</f>
        <v>0</v>
      </c>
      <c r="M140" s="437" t="n">
        <f aca="false">(M13+M27)</f>
        <v>0</v>
      </c>
      <c r="N140" s="437" t="n">
        <f aca="false">(N13+N27)</f>
        <v>0</v>
      </c>
      <c r="O140" s="437" t="n">
        <f aca="false">(O13+O27)</f>
        <v>0.273272497704316</v>
      </c>
    </row>
    <row r="141" customFormat="false" ht="12.75" hidden="false" customHeight="false" outlineLevel="0" collapsed="false">
      <c r="A141" s="419" t="s">
        <v>768</v>
      </c>
      <c r="B141" s="437" t="n">
        <f aca="false">(B140)</f>
        <v>1.72800734618916</v>
      </c>
      <c r="C141" s="437" t="n">
        <f aca="false">(C140+B141)</f>
        <v>3.12229010019986</v>
      </c>
      <c r="D141" s="437" t="n">
        <f aca="false">(D140+C141)</f>
        <v>9.23578872278939</v>
      </c>
      <c r="E141" s="437" t="n">
        <f aca="false">(E140+D141)</f>
        <v>16.3690101887863</v>
      </c>
      <c r="F141" s="437" t="n">
        <f aca="false">(F140+E141)</f>
        <v>16.3690101887863</v>
      </c>
      <c r="G141" s="437" t="n">
        <f aca="false">(G140+F141)</f>
        <v>17.6497980675741</v>
      </c>
      <c r="H141" s="437" t="n">
        <f aca="false">(H140+G141)</f>
        <v>17.6497980675741</v>
      </c>
      <c r="I141" s="437" t="n">
        <f aca="false">(I140+H141)</f>
        <v>17.6497980675741</v>
      </c>
      <c r="J141" s="437" t="n">
        <f aca="false">(J140+I141)</f>
        <v>17.6497980675741</v>
      </c>
      <c r="K141" s="437" t="n">
        <f aca="false">(K140+J141)</f>
        <v>20.0908812118511</v>
      </c>
      <c r="L141" s="437" t="n">
        <f aca="false">(L140+K141)</f>
        <v>20.0908812118511</v>
      </c>
      <c r="M141" s="437" t="n">
        <f aca="false">(M140+L141)</f>
        <v>20.0908812118511</v>
      </c>
      <c r="N141" s="437" t="n">
        <f aca="false">(N140+M141)</f>
        <v>20.0908812118511</v>
      </c>
      <c r="O141" s="437" t="n">
        <f aca="false">(O140+N141)</f>
        <v>20.3641537095555</v>
      </c>
    </row>
    <row r="142" customFormat="false" ht="12.75" hidden="false" customHeight="false" outlineLevel="0" collapsed="false">
      <c r="A142" s="419" t="s">
        <v>769</v>
      </c>
      <c r="B142" s="422" t="n">
        <f aca="false">$B$137-(B114)</f>
        <v>-7.4</v>
      </c>
      <c r="C142" s="422" t="n">
        <f aca="false">$B$137-(C114)</f>
        <v>-8.6</v>
      </c>
      <c r="D142" s="422" t="n">
        <f aca="false">$B$137-(D114)</f>
        <v>-9.8</v>
      </c>
      <c r="E142" s="422" t="n">
        <f aca="false">$B$137-(E114)</f>
        <v>-11</v>
      </c>
      <c r="F142" s="422" t="n">
        <f aca="false">$B$137-(F114)</f>
        <v>-12.2</v>
      </c>
      <c r="G142" s="422" t="n">
        <f aca="false">$B$137-(G114)</f>
        <v>-13.4</v>
      </c>
      <c r="H142" s="422" t="n">
        <f aca="false">$B$137-(H114)</f>
        <v>-14.6</v>
      </c>
      <c r="I142" s="422" t="n">
        <f aca="false">$B$137-(I114)</f>
        <v>-15.8</v>
      </c>
      <c r="J142" s="422" t="n">
        <f aca="false">$B$137-(J114)</f>
        <v>-17</v>
      </c>
      <c r="K142" s="422" t="n">
        <f aca="false">$B$137-(K114)</f>
        <v>-18.2</v>
      </c>
      <c r="L142" s="422" t="n">
        <f aca="false">$B$137-(L114)</f>
        <v>-19.4</v>
      </c>
      <c r="M142" s="422" t="n">
        <f aca="false">$B$137-(M114)</f>
        <v>-20.6</v>
      </c>
      <c r="N142" s="422" t="n">
        <f aca="false">$B$137-(N114)</f>
        <v>-21.8</v>
      </c>
      <c r="O142" s="422" t="n">
        <f aca="false">$B$137-(O114)</f>
        <v>-23</v>
      </c>
    </row>
    <row r="143" customFormat="false" ht="12.75" hidden="false" customHeight="false" outlineLevel="0" collapsed="false">
      <c r="A143" s="357" t="s">
        <v>770</v>
      </c>
      <c r="B143" s="403" t="n">
        <f aca="false">B140*B142</f>
        <v>-12.7872543617998</v>
      </c>
      <c r="C143" s="403" t="n">
        <f aca="false">C140*C142</f>
        <v>-11.990831684492</v>
      </c>
      <c r="D143" s="403" t="n">
        <f aca="false">D140*D142</f>
        <v>-59.9122865013774</v>
      </c>
      <c r="E143" s="403" t="n">
        <f aca="false">E140*E142</f>
        <v>-78.4654361259656</v>
      </c>
      <c r="F143" s="403" t="n">
        <f aca="false">F140*F142</f>
        <v>-0</v>
      </c>
      <c r="G143" s="403" t="n">
        <f aca="false">G140*G142</f>
        <v>-17.1625575757576</v>
      </c>
      <c r="H143" s="403" t="n">
        <f aca="false">H140*H142</f>
        <v>-0</v>
      </c>
      <c r="I143" s="403" t="n">
        <f aca="false">I140*I142</f>
        <v>-0</v>
      </c>
      <c r="J143" s="403" t="n">
        <f aca="false">J140*J142</f>
        <v>-0</v>
      </c>
      <c r="K143" s="403" t="n">
        <f aca="false">K140*K142</f>
        <v>-44.4277132258413</v>
      </c>
      <c r="L143" s="403" t="n">
        <f aca="false">L140*L142</f>
        <v>-0</v>
      </c>
      <c r="M143" s="403" t="n">
        <f aca="false">M140*M142</f>
        <v>-0</v>
      </c>
      <c r="N143" s="403" t="n">
        <f aca="false">N140*N142</f>
        <v>-0</v>
      </c>
      <c r="O143" s="403" t="n">
        <f aca="false">O140*O142</f>
        <v>-6.28526744719927</v>
      </c>
    </row>
    <row r="145" customFormat="false" ht="15.75" hidden="false" customHeight="false" outlineLevel="0" collapsed="false">
      <c r="A145" s="536" t="s">
        <v>771</v>
      </c>
      <c r="B145" s="537" t="n">
        <v>-14</v>
      </c>
      <c r="C145" s="538" t="n">
        <f aca="false">AVERAGE(C143:L143)/AVERAGE(C140:L140)</f>
        <v>-11.5427915403694</v>
      </c>
      <c r="D145" s="357" t="s">
        <v>772</v>
      </c>
    </row>
    <row r="146" customFormat="false" ht="15.75" hidden="false" customHeight="false" outlineLevel="0" collapsed="false">
      <c r="A146" s="536" t="s">
        <v>773</v>
      </c>
      <c r="B146" s="539" t="n">
        <f aca="false">-B145+25+15</f>
        <v>54</v>
      </c>
    </row>
    <row r="149" customFormat="false" ht="15.75" hidden="false" customHeight="false" outlineLevel="0" collapsed="false">
      <c r="A149" s="535" t="s">
        <v>774</v>
      </c>
    </row>
    <row r="151" customFormat="false" ht="12.75" hidden="false" customHeight="false" outlineLevel="0" collapsed="false">
      <c r="A151" s="389" t="s">
        <v>775</v>
      </c>
      <c r="B151" s="422" t="n">
        <f aca="false">B10</f>
        <v>20</v>
      </c>
      <c r="C151" s="422" t="n">
        <f aca="false">C10</f>
        <v>30</v>
      </c>
      <c r="D151" s="422" t="n">
        <f aca="false">D10</f>
        <v>40</v>
      </c>
      <c r="E151" s="422" t="n">
        <f aca="false">E10</f>
        <v>50</v>
      </c>
      <c r="F151" s="422" t="n">
        <f aca="false">F10</f>
        <v>60</v>
      </c>
      <c r="G151" s="422" t="n">
        <f aca="false">G10</f>
        <v>70</v>
      </c>
      <c r="H151" s="422" t="n">
        <f aca="false">H10</f>
        <v>80</v>
      </c>
      <c r="I151" s="422" t="n">
        <f aca="false">I10</f>
        <v>90</v>
      </c>
      <c r="J151" s="422" t="n">
        <f aca="false">J10</f>
        <v>100</v>
      </c>
      <c r="K151" s="422" t="n">
        <f aca="false">K10</f>
        <v>110</v>
      </c>
      <c r="L151" s="422" t="n">
        <f aca="false">L10</f>
        <v>120</v>
      </c>
      <c r="M151" s="422" t="n">
        <f aca="false">M10</f>
        <v>130</v>
      </c>
      <c r="N151" s="422" t="n">
        <f aca="false">N10</f>
        <v>140</v>
      </c>
      <c r="O151" s="422" t="n">
        <f aca="false">O10</f>
        <v>150</v>
      </c>
    </row>
    <row r="152" customFormat="false" ht="12.75" hidden="false" customHeight="false" outlineLevel="0" collapsed="false">
      <c r="A152" s="389" t="s">
        <v>776</v>
      </c>
      <c r="B152" s="422" t="n">
        <f aca="false">B11</f>
        <v>150.544</v>
      </c>
      <c r="C152" s="422" t="n">
        <f aca="false">C11</f>
        <v>64.0157647058824</v>
      </c>
      <c r="D152" s="422" t="n">
        <f aca="false">D11</f>
        <v>186.88</v>
      </c>
      <c r="E152" s="422" t="n">
        <f aca="false">E11</f>
        <v>146.050823529412</v>
      </c>
      <c r="F152" s="422" t="n">
        <f aca="false">F11</f>
        <v>0</v>
      </c>
      <c r="G152" s="422" t="n">
        <f aca="false">G11</f>
        <v>15.6277647058824</v>
      </c>
      <c r="H152" s="422" t="n">
        <f aca="false">H11</f>
        <v>0</v>
      </c>
      <c r="I152" s="422" t="n">
        <f aca="false">I11</f>
        <v>0</v>
      </c>
      <c r="J152" s="422" t="n">
        <f aca="false">J11</f>
        <v>0</v>
      </c>
      <c r="K152" s="422" t="n">
        <f aca="false">K11</f>
        <v>14.5512941176471</v>
      </c>
      <c r="L152" s="422" t="n">
        <f aca="false">L11</f>
        <v>0</v>
      </c>
      <c r="M152" s="422" t="n">
        <f aca="false">M11</f>
        <v>0</v>
      </c>
      <c r="N152" s="422" t="n">
        <f aca="false">N11</f>
        <v>0</v>
      </c>
      <c r="O152" s="422" t="n">
        <f aca="false">O11</f>
        <v>1</v>
      </c>
    </row>
    <row r="153" customFormat="false" ht="12.75" hidden="false" customHeight="false" outlineLevel="0" collapsed="false">
      <c r="A153" s="389" t="s">
        <v>777</v>
      </c>
      <c r="B153" s="422" t="n">
        <f aca="false">B20</f>
        <v>0</v>
      </c>
      <c r="C153" s="422" t="n">
        <f aca="false">C20</f>
        <v>0</v>
      </c>
      <c r="D153" s="422" t="n">
        <f aca="false">D20</f>
        <v>0</v>
      </c>
      <c r="E153" s="422" t="n">
        <f aca="false">E20</f>
        <v>0</v>
      </c>
      <c r="F153" s="422" t="n">
        <f aca="false">F20</f>
        <v>0</v>
      </c>
      <c r="G153" s="422" t="n">
        <f aca="false">G20</f>
        <v>0</v>
      </c>
      <c r="H153" s="422" t="n">
        <f aca="false">H20</f>
        <v>0</v>
      </c>
      <c r="I153" s="422" t="n">
        <f aca="false">I20</f>
        <v>0</v>
      </c>
      <c r="J153" s="422" t="n">
        <f aca="false">J20</f>
        <v>0</v>
      </c>
      <c r="K153" s="422" t="n">
        <f aca="false">K20</f>
        <v>0</v>
      </c>
      <c r="L153" s="422" t="n">
        <f aca="false">L20</f>
        <v>0</v>
      </c>
      <c r="M153" s="422" t="n">
        <f aca="false">M20</f>
        <v>0</v>
      </c>
      <c r="N153" s="422" t="n">
        <f aca="false">N20</f>
        <v>0</v>
      </c>
      <c r="O153" s="422" t="n">
        <f aca="false">O20</f>
        <v>0</v>
      </c>
    </row>
    <row r="155" customFormat="false" ht="12.75" hidden="false" customHeight="false" outlineLevel="0" collapsed="false">
      <c r="A155" s="452" t="s">
        <v>730</v>
      </c>
      <c r="C155" s="394"/>
    </row>
    <row r="157" customFormat="false" ht="15.75" hidden="false" customHeight="false" outlineLevel="0" collapsed="false">
      <c r="A157" s="540" t="s">
        <v>778</v>
      </c>
      <c r="C157" s="394"/>
    </row>
    <row r="158" customFormat="false" ht="12.75" hidden="false" customHeight="false" outlineLevel="0" collapsed="false">
      <c r="A158" s="389" t="s">
        <v>779</v>
      </c>
      <c r="B158" s="422" t="n">
        <f aca="false">B151</f>
        <v>20</v>
      </c>
      <c r="C158" s="422" t="n">
        <f aca="false">C151</f>
        <v>30</v>
      </c>
      <c r="D158" s="422" t="n">
        <f aca="false">D151</f>
        <v>40</v>
      </c>
      <c r="E158" s="422" t="n">
        <f aca="false">E151</f>
        <v>50</v>
      </c>
      <c r="F158" s="422" t="n">
        <f aca="false">F151</f>
        <v>60</v>
      </c>
      <c r="G158" s="422" t="n">
        <f aca="false">G151</f>
        <v>70</v>
      </c>
      <c r="H158" s="422" t="n">
        <f aca="false">H151</f>
        <v>80</v>
      </c>
      <c r="I158" s="422" t="n">
        <f aca="false">I151</f>
        <v>90</v>
      </c>
      <c r="J158" s="422" t="n">
        <f aca="false">J151</f>
        <v>100</v>
      </c>
      <c r="K158" s="422" t="n">
        <f aca="false">K151</f>
        <v>110</v>
      </c>
      <c r="L158" s="422" t="n">
        <f aca="false">L151</f>
        <v>120</v>
      </c>
      <c r="M158" s="422" t="n">
        <f aca="false">M151</f>
        <v>130</v>
      </c>
      <c r="N158" s="422" t="n">
        <f aca="false">N151</f>
        <v>140</v>
      </c>
      <c r="O158" s="422" t="n">
        <f aca="false">O151</f>
        <v>150</v>
      </c>
    </row>
    <row r="159" customFormat="false" ht="12.75" hidden="false" customHeight="false" outlineLevel="0" collapsed="false">
      <c r="A159" s="389" t="s">
        <v>776</v>
      </c>
      <c r="B159" s="422" t="n">
        <f aca="false">B152*B151</f>
        <v>3010.88</v>
      </c>
      <c r="C159" s="422" t="n">
        <f aca="false">C152*C151</f>
        <v>1920.47294117647</v>
      </c>
      <c r="D159" s="422" t="n">
        <f aca="false">D152*D151</f>
        <v>7475.2</v>
      </c>
      <c r="E159" s="422" t="n">
        <f aca="false">E152*E151</f>
        <v>7302.54117647059</v>
      </c>
      <c r="F159" s="422" t="n">
        <f aca="false">F152*F151</f>
        <v>0</v>
      </c>
      <c r="G159" s="422" t="n">
        <f aca="false">G152*G151</f>
        <v>1093.94352941176</v>
      </c>
      <c r="H159" s="422" t="n">
        <f aca="false">H152*H151</f>
        <v>0</v>
      </c>
      <c r="I159" s="422" t="n">
        <f aca="false">I152*I151</f>
        <v>0</v>
      </c>
      <c r="J159" s="422" t="n">
        <f aca="false">J152*J151</f>
        <v>0</v>
      </c>
      <c r="K159" s="422" t="n">
        <f aca="false">K152*K151</f>
        <v>1600.64235294118</v>
      </c>
      <c r="L159" s="422" t="n">
        <f aca="false">L152*L151</f>
        <v>0</v>
      </c>
      <c r="M159" s="422" t="n">
        <f aca="false">M152*M151</f>
        <v>0</v>
      </c>
      <c r="N159" s="422" t="n">
        <f aca="false">N152*N151</f>
        <v>0</v>
      </c>
      <c r="O159" s="422" t="n">
        <f aca="false">O152*O151</f>
        <v>150</v>
      </c>
    </row>
    <row r="160" customFormat="false" ht="12.75" hidden="false" customHeight="false" outlineLevel="0" collapsed="false">
      <c r="A160" s="389" t="s">
        <v>777</v>
      </c>
      <c r="B160" s="422" t="n">
        <f aca="false">B153*B151</f>
        <v>0</v>
      </c>
      <c r="C160" s="422" t="n">
        <f aca="false">C153*C151</f>
        <v>0</v>
      </c>
      <c r="D160" s="422" t="n">
        <f aca="false">D153*D151</f>
        <v>0</v>
      </c>
      <c r="E160" s="422" t="n">
        <f aca="false">E153*E151</f>
        <v>0</v>
      </c>
      <c r="F160" s="422" t="n">
        <f aca="false">F153*F151</f>
        <v>0</v>
      </c>
      <c r="G160" s="422" t="n">
        <f aca="false">G153*G151</f>
        <v>0</v>
      </c>
      <c r="H160" s="422" t="n">
        <f aca="false">H153*H151</f>
        <v>0</v>
      </c>
      <c r="I160" s="422" t="n">
        <f aca="false">I153*I151</f>
        <v>0</v>
      </c>
      <c r="J160" s="422" t="n">
        <f aca="false">J153*J151</f>
        <v>0</v>
      </c>
      <c r="K160" s="422" t="n">
        <f aca="false">K153*K151</f>
        <v>0</v>
      </c>
      <c r="L160" s="422" t="n">
        <f aca="false">L153*L151</f>
        <v>0</v>
      </c>
      <c r="M160" s="422" t="n">
        <f aca="false">M153*M151</f>
        <v>0</v>
      </c>
      <c r="N160" s="422" t="n">
        <f aca="false">N153*N151</f>
        <v>0</v>
      </c>
      <c r="O160" s="422" t="n">
        <f aca="false">O153*O151</f>
        <v>0</v>
      </c>
    </row>
    <row r="161" customFormat="false" ht="12.75" hidden="false" customHeight="false" outlineLevel="0" collapsed="false">
      <c r="A161" s="452" t="s">
        <v>780</v>
      </c>
      <c r="B161" s="412" t="n">
        <f aca="false">SUM(B159:P159)+SUM(B160:P160)</f>
        <v>22553.68</v>
      </c>
      <c r="C161" s="394"/>
    </row>
    <row r="163" customFormat="false" ht="13.5" hidden="false" customHeight="false" outlineLevel="0" collapsed="false"/>
    <row r="164" customFormat="false" ht="16.5" hidden="false" customHeight="false" outlineLevel="0" collapsed="false">
      <c r="A164" s="541" t="s">
        <v>781</v>
      </c>
      <c r="B164" s="542"/>
    </row>
    <row r="165" customFormat="false" ht="16.5" hidden="false" customHeight="false" outlineLevel="0" collapsed="false">
      <c r="A165" s="542" t="s">
        <v>782</v>
      </c>
      <c r="B165" s="542"/>
      <c r="C165" s="543" t="n">
        <v>0.4</v>
      </c>
      <c r="D165" s="544"/>
    </row>
    <row r="166" customFormat="false" ht="15.75" hidden="false" customHeight="false" outlineLevel="0" collapsed="false">
      <c r="A166" s="545" t="s">
        <v>783</v>
      </c>
      <c r="B166" s="546" t="s">
        <v>784</v>
      </c>
      <c r="C166" s="547" t="s">
        <v>632</v>
      </c>
      <c r="D166" s="548" t="s">
        <v>785</v>
      </c>
    </row>
    <row r="167" customFormat="false" ht="15.75" hidden="false" customHeight="false" outlineLevel="0" collapsed="false">
      <c r="A167" s="549" t="s">
        <v>786</v>
      </c>
      <c r="B167" s="550" t="n">
        <f aca="false">C167/C170</f>
        <v>0.745833815065939</v>
      </c>
      <c r="C167" s="551" t="n">
        <f aca="false">B48</f>
        <v>20.3641537095555</v>
      </c>
      <c r="D167" s="552" t="n">
        <f aca="false">C167/($C$7+$C$14)</f>
        <v>0.00530185905589497</v>
      </c>
    </row>
    <row r="168" customFormat="false" ht="15.75" hidden="false" customHeight="false" outlineLevel="0" collapsed="false">
      <c r="A168" s="549" t="s">
        <v>787</v>
      </c>
      <c r="B168" s="550" t="n">
        <f aca="false">C168/C170</f>
        <v>0.00416618493406089</v>
      </c>
      <c r="C168" s="551" t="n">
        <f aca="false">B49+B50</f>
        <v>0.113752995192567</v>
      </c>
      <c r="D168" s="552" t="n">
        <f aca="false">C168/($C$7+$C$14)</f>
        <v>2.96158807431265E-005</v>
      </c>
    </row>
    <row r="169" customFormat="false" ht="16.5" hidden="false" customHeight="false" outlineLevel="0" collapsed="false">
      <c r="A169" s="553" t="s">
        <v>788</v>
      </c>
      <c r="B169" s="554" t="n">
        <f aca="false">C169/C170</f>
        <v>0.25</v>
      </c>
      <c r="C169" s="551" t="n">
        <f aca="false">B51</f>
        <v>6.82596890158267</v>
      </c>
      <c r="D169" s="555" t="n">
        <f aca="false">C169/($C$7+$C$14)</f>
        <v>0.0017771583122127</v>
      </c>
    </row>
    <row r="170" customFormat="false" ht="15.75" hidden="false" customHeight="false" outlineLevel="0" collapsed="false">
      <c r="A170" s="556" t="s">
        <v>789</v>
      </c>
      <c r="B170" s="557" t="n">
        <f aca="false">SUM(B167:B169)</f>
        <v>1</v>
      </c>
      <c r="C170" s="558" t="n">
        <f aca="false">SUM(C167:C169)</f>
        <v>27.3038756063307</v>
      </c>
      <c r="D170" s="559" t="n">
        <f aca="false">SUM(D167:D169)</f>
        <v>0.0071086332488508</v>
      </c>
    </row>
    <row r="171" customFormat="false" ht="16.5" hidden="false" customHeight="false" outlineLevel="0" collapsed="false">
      <c r="A171" s="560"/>
      <c r="B171" s="561" t="s">
        <v>790</v>
      </c>
      <c r="C171" s="558"/>
      <c r="D171" s="562"/>
    </row>
    <row r="172" customFormat="false" ht="15.75" hidden="false" customHeight="false" outlineLevel="0" collapsed="false">
      <c r="A172" s="379" t="s">
        <v>791</v>
      </c>
      <c r="B172" s="563" t="n">
        <v>0.3</v>
      </c>
      <c r="C172" s="564" t="n">
        <f aca="false">B172*$C$14</f>
        <v>1152.28376470588</v>
      </c>
      <c r="D172" s="565" t="n">
        <f aca="false">C172/($C$7+$C$14)</f>
        <v>0.3</v>
      </c>
      <c r="E172" s="566" t="s">
        <v>792</v>
      </c>
    </row>
    <row r="173" customFormat="false" ht="15.75" hidden="false" customHeight="false" outlineLevel="0" collapsed="false">
      <c r="A173" s="387" t="s">
        <v>793</v>
      </c>
      <c r="B173" s="567" t="n">
        <v>0.2</v>
      </c>
      <c r="C173" s="437" t="n">
        <f aca="false">B173*$C$14</f>
        <v>768.189176470588</v>
      </c>
      <c r="D173" s="552" t="n">
        <f aca="false">C173/($C$7+$C$14)</f>
        <v>0.2</v>
      </c>
    </row>
    <row r="174" customFormat="false" ht="15.75" hidden="false" customHeight="false" outlineLevel="0" collapsed="false">
      <c r="A174" s="387" t="s">
        <v>794</v>
      </c>
      <c r="B174" s="567" t="n">
        <v>0.25</v>
      </c>
      <c r="C174" s="437" t="n">
        <f aca="false">B174*$C$14</f>
        <v>960.236470588235</v>
      </c>
      <c r="D174" s="552" t="n">
        <f aca="false">C174/($C$7+$C$14)</f>
        <v>0.25</v>
      </c>
    </row>
    <row r="175" customFormat="false" ht="15.75" hidden="false" customHeight="false" outlineLevel="0" collapsed="false">
      <c r="A175" s="387" t="s">
        <v>795</v>
      </c>
      <c r="B175" s="567" t="n">
        <v>0.2</v>
      </c>
      <c r="C175" s="437" t="n">
        <f aca="false">B175*$C$14</f>
        <v>768.189176470588</v>
      </c>
      <c r="D175" s="552" t="n">
        <f aca="false">C175/($C$7+$C$14)</f>
        <v>0.2</v>
      </c>
    </row>
    <row r="176" customFormat="false" ht="16.5" hidden="false" customHeight="false" outlineLevel="0" collapsed="false">
      <c r="A176" s="568" t="s">
        <v>796</v>
      </c>
      <c r="B176" s="569" t="n">
        <f aca="false">1-SUM(B172:B175)</f>
        <v>0.05</v>
      </c>
      <c r="C176" s="570" t="n">
        <f aca="false">B176*$C$14</f>
        <v>192.047294117647</v>
      </c>
      <c r="D176" s="555" t="n">
        <f aca="false">C176/($C$7+$C$14)</f>
        <v>0.05</v>
      </c>
    </row>
    <row r="177" customFormat="false" ht="15.75" hidden="false" customHeight="false" outlineLevel="0" collapsed="false">
      <c r="A177" s="459" t="s">
        <v>797</v>
      </c>
      <c r="B177" s="571"/>
      <c r="C177" s="572" t="n">
        <f aca="false">C170*C165/(1-C165)</f>
        <v>18.2025837375538</v>
      </c>
      <c r="D177" s="571" t="n">
        <f aca="false">SUM(D172:D176)</f>
        <v>1</v>
      </c>
    </row>
    <row r="178" customFormat="false" ht="16.5" hidden="false" customHeight="false" outlineLevel="0" collapsed="false">
      <c r="A178" s="459"/>
      <c r="B178" s="458"/>
      <c r="E178" s="401"/>
    </row>
    <row r="179" customFormat="false" ht="16.5" hidden="false" customHeight="false" outlineLevel="0" collapsed="false">
      <c r="A179" s="573" t="s">
        <v>798</v>
      </c>
      <c r="B179" s="574"/>
      <c r="C179" s="575" t="n">
        <f aca="false">C170+C177</f>
        <v>45.5064593438845</v>
      </c>
      <c r="E179" s="401"/>
    </row>
    <row r="180" customFormat="false" ht="12.75" hidden="false" customHeight="true" outlineLevel="0" collapsed="false">
      <c r="A180" s="576" t="s">
        <v>799</v>
      </c>
      <c r="B180" s="576"/>
      <c r="C180" s="576"/>
      <c r="E180" s="401"/>
    </row>
    <row r="181" customFormat="false" ht="12.75" hidden="false" customHeight="false" outlineLevel="0" collapsed="false">
      <c r="A181" s="576"/>
      <c r="B181" s="576"/>
      <c r="C181" s="576"/>
      <c r="E181" s="401"/>
    </row>
    <row r="182" customFormat="false" ht="13.5" hidden="false" customHeight="false" outlineLevel="0" collapsed="false">
      <c r="A182" s="576"/>
      <c r="B182" s="576"/>
      <c r="C182" s="576"/>
      <c r="E182" s="401"/>
    </row>
    <row r="183" customFormat="false" ht="15.75" hidden="false" customHeight="false" outlineLevel="0" collapsed="false">
      <c r="A183" s="458"/>
      <c r="B183" s="458"/>
      <c r="C183" s="577"/>
      <c r="D183" s="578"/>
      <c r="E183" s="401"/>
    </row>
    <row r="184" customFormat="false" ht="15.75" hidden="false" customHeight="false" outlineLevel="0" collapsed="false">
      <c r="A184" s="566" t="s">
        <v>800</v>
      </c>
      <c r="C184" s="394"/>
    </row>
    <row r="185" customFormat="false" ht="15.75" hidden="false" customHeight="false" outlineLevel="0" collapsed="false">
      <c r="A185" s="566" t="s">
        <v>801</v>
      </c>
      <c r="C185" s="446"/>
    </row>
    <row r="188" customFormat="false" ht="15.75" hidden="false" customHeight="false" outlineLevel="0" collapsed="false">
      <c r="A188" s="579" t="s">
        <v>642</v>
      </c>
      <c r="B188" s="580" t="s">
        <v>802</v>
      </c>
      <c r="C188" s="581"/>
      <c r="D188" s="581"/>
      <c r="E188" s="581"/>
      <c r="F188" s="581"/>
      <c r="G188" s="581"/>
      <c r="H188" s="581"/>
      <c r="I188" s="581"/>
      <c r="J188" s="581"/>
      <c r="K188" s="581"/>
      <c r="L188" s="581"/>
      <c r="M188" s="581"/>
      <c r="N188" s="581"/>
      <c r="O188" s="581"/>
      <c r="P188" s="582"/>
    </row>
    <row r="189" s="361" customFormat="true" ht="15" hidden="false" customHeight="false" outlineLevel="0" collapsed="false">
      <c r="A189" s="583" t="s">
        <v>803</v>
      </c>
      <c r="B189" s="584" t="n">
        <f aca="false">B8</f>
        <v>0</v>
      </c>
      <c r="C189" s="584" t="n">
        <f aca="false">C8</f>
        <v>20</v>
      </c>
      <c r="D189" s="584" t="n">
        <f aca="false">D8</f>
        <v>30</v>
      </c>
      <c r="E189" s="584" t="n">
        <f aca="false">E8</f>
        <v>40</v>
      </c>
      <c r="F189" s="584" t="n">
        <f aca="false">F8</f>
        <v>50</v>
      </c>
      <c r="G189" s="584" t="n">
        <f aca="false">G8</f>
        <v>60</v>
      </c>
      <c r="H189" s="584" t="n">
        <f aca="false">H8</f>
        <v>70</v>
      </c>
      <c r="I189" s="584" t="n">
        <f aca="false">I8</f>
        <v>80</v>
      </c>
      <c r="J189" s="584" t="n">
        <f aca="false">J8</f>
        <v>90</v>
      </c>
      <c r="K189" s="584" t="n">
        <f aca="false">K8</f>
        <v>100</v>
      </c>
      <c r="L189" s="584" t="n">
        <f aca="false">L8</f>
        <v>110</v>
      </c>
      <c r="M189" s="584" t="n">
        <f aca="false">M8</f>
        <v>120</v>
      </c>
      <c r="N189" s="584" t="n">
        <f aca="false">N8</f>
        <v>130</v>
      </c>
      <c r="O189" s="584" t="n">
        <f aca="false">O8</f>
        <v>140</v>
      </c>
      <c r="P189" s="585"/>
    </row>
    <row r="190" s="361" customFormat="true" ht="15" hidden="false" customHeight="false" outlineLevel="0" collapsed="false">
      <c r="A190" s="583" t="s">
        <v>804</v>
      </c>
      <c r="B190" s="584" t="n">
        <f aca="false">B9</f>
        <v>20</v>
      </c>
      <c r="C190" s="584" t="n">
        <f aca="false">C9</f>
        <v>30</v>
      </c>
      <c r="D190" s="584" t="n">
        <f aca="false">D9</f>
        <v>40</v>
      </c>
      <c r="E190" s="584" t="n">
        <f aca="false">E9</f>
        <v>50</v>
      </c>
      <c r="F190" s="584" t="n">
        <f aca="false">F9</f>
        <v>60</v>
      </c>
      <c r="G190" s="584" t="n">
        <f aca="false">G9</f>
        <v>70</v>
      </c>
      <c r="H190" s="584" t="n">
        <f aca="false">H9</f>
        <v>80</v>
      </c>
      <c r="I190" s="584" t="n">
        <f aca="false">I9</f>
        <v>90</v>
      </c>
      <c r="J190" s="584" t="n">
        <f aca="false">J9</f>
        <v>100</v>
      </c>
      <c r="K190" s="584" t="n">
        <f aca="false">K9</f>
        <v>110</v>
      </c>
      <c r="L190" s="584" t="n">
        <f aca="false">L9</f>
        <v>120</v>
      </c>
      <c r="M190" s="584" t="n">
        <f aca="false">M9</f>
        <v>130</v>
      </c>
      <c r="N190" s="584" t="n">
        <f aca="false">N9</f>
        <v>140</v>
      </c>
      <c r="O190" s="584" t="n">
        <f aca="false">O9</f>
        <v>150</v>
      </c>
      <c r="P190" s="585"/>
    </row>
    <row r="191" s="361" customFormat="true" ht="15.75" hidden="false" customHeight="false" outlineLevel="0" collapsed="false">
      <c r="A191" s="586" t="s">
        <v>805</v>
      </c>
      <c r="B191" s="587" t="n">
        <f aca="false">B11</f>
        <v>150.544</v>
      </c>
      <c r="C191" s="587" t="n">
        <f aca="false">C11</f>
        <v>64.0157647058824</v>
      </c>
      <c r="D191" s="587" t="n">
        <f aca="false">D11</f>
        <v>186.88</v>
      </c>
      <c r="E191" s="587" t="n">
        <f aca="false">E11</f>
        <v>146.050823529412</v>
      </c>
      <c r="F191" s="587" t="n">
        <f aca="false">F11</f>
        <v>0</v>
      </c>
      <c r="G191" s="587" t="n">
        <f aca="false">G11</f>
        <v>15.6277647058824</v>
      </c>
      <c r="H191" s="587" t="n">
        <f aca="false">H11</f>
        <v>0</v>
      </c>
      <c r="I191" s="587" t="n">
        <f aca="false">I11</f>
        <v>0</v>
      </c>
      <c r="J191" s="587" t="n">
        <f aca="false">J11</f>
        <v>0</v>
      </c>
      <c r="K191" s="587" t="n">
        <f aca="false">K11</f>
        <v>14.5512941176471</v>
      </c>
      <c r="L191" s="587" t="n">
        <f aca="false">L11</f>
        <v>0</v>
      </c>
      <c r="M191" s="587" t="n">
        <f aca="false">M11</f>
        <v>0</v>
      </c>
      <c r="N191" s="587" t="n">
        <f aca="false">N11</f>
        <v>0</v>
      </c>
      <c r="O191" s="587" t="n">
        <f aca="false">O11</f>
        <v>1</v>
      </c>
      <c r="P191" s="585"/>
    </row>
    <row r="192" s="361" customFormat="true" ht="12.75" hidden="false" customHeight="false" outlineLevel="0" collapsed="false">
      <c r="A192" s="583" t="s">
        <v>806</v>
      </c>
      <c r="B192" s="588" t="n">
        <f aca="false">B190*B191</f>
        <v>3010.88</v>
      </c>
      <c r="C192" s="588" t="n">
        <f aca="false">C190*C191</f>
        <v>1920.47294117647</v>
      </c>
      <c r="D192" s="588" t="n">
        <f aca="false">D190*D191</f>
        <v>7475.2</v>
      </c>
      <c r="E192" s="588" t="n">
        <f aca="false">E190*E191</f>
        <v>7302.54117647059</v>
      </c>
      <c r="F192" s="588" t="n">
        <f aca="false">F190*F191</f>
        <v>0</v>
      </c>
      <c r="G192" s="588" t="n">
        <f aca="false">G190*G191</f>
        <v>1093.94352941176</v>
      </c>
      <c r="H192" s="588" t="n">
        <f aca="false">H190*H191</f>
        <v>0</v>
      </c>
      <c r="I192" s="588" t="n">
        <f aca="false">I190*I191</f>
        <v>0</v>
      </c>
      <c r="J192" s="588" t="n">
        <f aca="false">J190*J191</f>
        <v>0</v>
      </c>
      <c r="K192" s="588" t="n">
        <f aca="false">K190*K191</f>
        <v>1600.64235294118</v>
      </c>
      <c r="L192" s="588" t="n">
        <f aca="false">L190*L191</f>
        <v>0</v>
      </c>
      <c r="M192" s="588" t="n">
        <f aca="false">M190*M191</f>
        <v>0</v>
      </c>
      <c r="N192" s="588" t="n">
        <f aca="false">N190*N191</f>
        <v>0</v>
      </c>
      <c r="O192" s="588" t="n">
        <f aca="false">O190*O191</f>
        <v>150</v>
      </c>
      <c r="P192" s="585"/>
    </row>
    <row r="193" customFormat="false" ht="15.75" hidden="false" customHeight="false" outlineLevel="0" collapsed="false">
      <c r="A193" s="589" t="s">
        <v>807</v>
      </c>
      <c r="B193" s="590" t="n">
        <v>33</v>
      </c>
      <c r="C193" s="590" t="n">
        <f aca="false">(B193)</f>
        <v>33</v>
      </c>
      <c r="D193" s="590" t="n">
        <f aca="false">(C193)</f>
        <v>33</v>
      </c>
      <c r="E193" s="590" t="n">
        <f aca="false">(D193)</f>
        <v>33</v>
      </c>
      <c r="F193" s="590" t="n">
        <f aca="false">(E193)</f>
        <v>33</v>
      </c>
      <c r="G193" s="590" t="n">
        <f aca="false">(F193)</f>
        <v>33</v>
      </c>
      <c r="H193" s="590" t="n">
        <f aca="false">(G193)</f>
        <v>33</v>
      </c>
      <c r="I193" s="590" t="n">
        <f aca="false">(H193)</f>
        <v>33</v>
      </c>
      <c r="J193" s="590" t="n">
        <f aca="false">(I193)</f>
        <v>33</v>
      </c>
      <c r="K193" s="590" t="n">
        <f aca="false">(J193)</f>
        <v>33</v>
      </c>
      <c r="L193" s="590" t="n">
        <f aca="false">(K193)</f>
        <v>33</v>
      </c>
      <c r="M193" s="590" t="n">
        <f aca="false">(L193)</f>
        <v>33</v>
      </c>
      <c r="N193" s="590" t="n">
        <f aca="false">(M193)</f>
        <v>33</v>
      </c>
      <c r="O193" s="590" t="n">
        <f aca="false">(N193)</f>
        <v>33</v>
      </c>
      <c r="P193" s="582"/>
    </row>
    <row r="194" customFormat="false" ht="15.75" hidden="false" customHeight="false" outlineLevel="0" collapsed="false">
      <c r="A194" s="591" t="s">
        <v>808</v>
      </c>
      <c r="B194" s="592" t="n">
        <f aca="false">B193*B190</f>
        <v>660</v>
      </c>
      <c r="C194" s="592" t="n">
        <f aca="false">C193*C190</f>
        <v>990</v>
      </c>
      <c r="D194" s="592" t="n">
        <f aca="false">D193*D190</f>
        <v>1320</v>
      </c>
      <c r="E194" s="592" t="n">
        <f aca="false">E193*E190</f>
        <v>1650</v>
      </c>
      <c r="F194" s="592" t="n">
        <f aca="false">F193*F190</f>
        <v>1980</v>
      </c>
      <c r="G194" s="592" t="n">
        <f aca="false">G193*G190</f>
        <v>2310</v>
      </c>
      <c r="H194" s="592" t="n">
        <f aca="false">H193*H190</f>
        <v>2640</v>
      </c>
      <c r="I194" s="592" t="n">
        <f aca="false">I193*I190</f>
        <v>2970</v>
      </c>
      <c r="J194" s="592" t="n">
        <f aca="false">J193*J190</f>
        <v>3300</v>
      </c>
      <c r="K194" s="592" t="n">
        <f aca="false">K193*K190</f>
        <v>3630</v>
      </c>
      <c r="L194" s="592" t="n">
        <f aca="false">L193*L190</f>
        <v>3960</v>
      </c>
      <c r="M194" s="592" t="n">
        <f aca="false">M193*M190</f>
        <v>4290</v>
      </c>
      <c r="N194" s="592" t="n">
        <f aca="false">N193*N190</f>
        <v>4620</v>
      </c>
      <c r="O194" s="592" t="n">
        <f aca="false">O193*O190</f>
        <v>4950</v>
      </c>
      <c r="P194" s="582"/>
    </row>
    <row r="195" customFormat="false" ht="15.75" hidden="false" customHeight="false" outlineLevel="0" collapsed="false">
      <c r="A195" s="591" t="s">
        <v>809</v>
      </c>
      <c r="B195" s="592" t="n">
        <f aca="false">B194*B191</f>
        <v>99359.04</v>
      </c>
      <c r="C195" s="592" t="n">
        <f aca="false">C194*C191</f>
        <v>63375.6070588235</v>
      </c>
      <c r="D195" s="592" t="n">
        <f aca="false">D194*D191</f>
        <v>246681.6</v>
      </c>
      <c r="E195" s="592" t="n">
        <f aca="false">E194*E191</f>
        <v>240983.858823529</v>
      </c>
      <c r="F195" s="592" t="n">
        <f aca="false">F194*F191</f>
        <v>0</v>
      </c>
      <c r="G195" s="592" t="n">
        <f aca="false">G194*G191</f>
        <v>36100.1364705882</v>
      </c>
      <c r="H195" s="592" t="n">
        <f aca="false">H194*H191</f>
        <v>0</v>
      </c>
      <c r="I195" s="592" t="n">
        <f aca="false">I194*I191</f>
        <v>0</v>
      </c>
      <c r="J195" s="592" t="n">
        <f aca="false">J194*J191</f>
        <v>0</v>
      </c>
      <c r="K195" s="592" t="n">
        <f aca="false">K194*K191</f>
        <v>52821.1976470588</v>
      </c>
      <c r="L195" s="592" t="n">
        <f aca="false">L194*L191</f>
        <v>0</v>
      </c>
      <c r="M195" s="592" t="n">
        <f aca="false">M194*M191</f>
        <v>0</v>
      </c>
      <c r="N195" s="592" t="n">
        <f aca="false">N194*N191</f>
        <v>0</v>
      </c>
      <c r="O195" s="592" t="n">
        <f aca="false">O194*O191</f>
        <v>4950</v>
      </c>
      <c r="P195" s="582"/>
    </row>
    <row r="196" customFormat="false" ht="15.75" hidden="false" customHeight="false" outlineLevel="0" collapsed="false">
      <c r="A196" s="593"/>
      <c r="B196" s="582"/>
      <c r="C196" s="582"/>
      <c r="D196" s="582"/>
      <c r="E196" s="582"/>
      <c r="F196" s="582"/>
      <c r="G196" s="582"/>
      <c r="H196" s="582"/>
      <c r="I196" s="582"/>
      <c r="J196" s="582"/>
      <c r="K196" s="582"/>
      <c r="L196" s="582"/>
      <c r="M196" s="582"/>
      <c r="N196" s="582"/>
      <c r="O196" s="582"/>
      <c r="P196" s="582"/>
    </row>
    <row r="197" customFormat="false" ht="15.75" hidden="false" customHeight="false" outlineLevel="0" collapsed="false">
      <c r="A197" s="594" t="s">
        <v>810</v>
      </c>
      <c r="B197" s="595" t="n">
        <v>2.6</v>
      </c>
      <c r="C197" s="595" t="n">
        <f aca="false">(B197)</f>
        <v>2.6</v>
      </c>
      <c r="D197" s="595" t="n">
        <f aca="false">(C197)</f>
        <v>2.6</v>
      </c>
      <c r="E197" s="595" t="n">
        <f aca="false">(D197)</f>
        <v>2.6</v>
      </c>
      <c r="F197" s="595" t="n">
        <f aca="false">(E197)</f>
        <v>2.6</v>
      </c>
      <c r="G197" s="595" t="n">
        <f aca="false">(F197)</f>
        <v>2.6</v>
      </c>
      <c r="H197" s="595" t="n">
        <f aca="false">(G197)</f>
        <v>2.6</v>
      </c>
      <c r="I197" s="595" t="n">
        <f aca="false">(H197)</f>
        <v>2.6</v>
      </c>
      <c r="J197" s="595" t="n">
        <f aca="false">(I197)</f>
        <v>2.6</v>
      </c>
      <c r="K197" s="595" t="n">
        <f aca="false">(J197)</f>
        <v>2.6</v>
      </c>
      <c r="L197" s="595" t="n">
        <f aca="false">(K197)</f>
        <v>2.6</v>
      </c>
      <c r="M197" s="595" t="n">
        <f aca="false">(L197)</f>
        <v>2.6</v>
      </c>
      <c r="N197" s="595" t="n">
        <f aca="false">(M197)</f>
        <v>2.6</v>
      </c>
      <c r="O197" s="595" t="n">
        <f aca="false">(N197)</f>
        <v>2.6</v>
      </c>
      <c r="P197" s="582"/>
    </row>
    <row r="198" customFormat="false" ht="15.75" hidden="false" customHeight="false" outlineLevel="0" collapsed="false">
      <c r="A198" s="591" t="s">
        <v>811</v>
      </c>
      <c r="B198" s="596" t="n">
        <f aca="false">B197*B19*B24</f>
        <v>468</v>
      </c>
      <c r="C198" s="596" t="n">
        <f aca="false">C197*C19*C24</f>
        <v>936</v>
      </c>
      <c r="D198" s="596" t="n">
        <f aca="false">D197*D19*D24</f>
        <v>1456</v>
      </c>
      <c r="E198" s="596" t="n">
        <f aca="false">E197*E19*E24</f>
        <v>2210</v>
      </c>
      <c r="F198" s="596" t="n">
        <f aca="false">F197*F19*F24</f>
        <v>2964</v>
      </c>
      <c r="G198" s="596" t="n">
        <f aca="false">G197*G19*G24</f>
        <v>3822</v>
      </c>
      <c r="H198" s="596" t="n">
        <f aca="false">H197*H19*H24</f>
        <v>4576</v>
      </c>
      <c r="I198" s="596" t="n">
        <f aca="false">I197*I19*I24</f>
        <v>5616</v>
      </c>
      <c r="J198" s="596" t="n">
        <f aca="false">J197*J19*J24</f>
        <v>6760</v>
      </c>
      <c r="K198" s="596" t="n">
        <f aca="false">K197*K19*K24</f>
        <v>8008</v>
      </c>
      <c r="L198" s="596" t="n">
        <f aca="false">L197*L19*L24</f>
        <v>9048</v>
      </c>
      <c r="M198" s="596" t="n">
        <f aca="false">M197*M19*M24</f>
        <v>10478</v>
      </c>
      <c r="N198" s="596" t="n">
        <f aca="false">N197*N19*N24</f>
        <v>11648</v>
      </c>
      <c r="O198" s="596" t="n">
        <f aca="false">O197*O19*O24</f>
        <v>13260</v>
      </c>
      <c r="P198" s="582"/>
    </row>
    <row r="199" customFormat="false" ht="15.75" hidden="false" customHeight="false" outlineLevel="0" collapsed="false">
      <c r="A199" s="591" t="s">
        <v>809</v>
      </c>
      <c r="B199" s="597" t="n">
        <f aca="false">B198*B191</f>
        <v>70454.592</v>
      </c>
      <c r="C199" s="597" t="n">
        <f aca="false">C198*C191</f>
        <v>59918.7557647059</v>
      </c>
      <c r="D199" s="597" t="n">
        <f aca="false">D198*D191</f>
        <v>272097.28</v>
      </c>
      <c r="E199" s="597" t="n">
        <f aca="false">E198*E191</f>
        <v>322772.32</v>
      </c>
      <c r="F199" s="597" t="n">
        <f aca="false">F198*F191</f>
        <v>0</v>
      </c>
      <c r="G199" s="597" t="n">
        <f aca="false">G198*G191</f>
        <v>59729.3167058823</v>
      </c>
      <c r="H199" s="597" t="n">
        <f aca="false">H198*H191</f>
        <v>0</v>
      </c>
      <c r="I199" s="597" t="n">
        <f aca="false">I198*I191</f>
        <v>0</v>
      </c>
      <c r="J199" s="597" t="n">
        <f aca="false">J198*J191</f>
        <v>0</v>
      </c>
      <c r="K199" s="597" t="n">
        <f aca="false">K198*K191</f>
        <v>116526.763294118</v>
      </c>
      <c r="L199" s="597" t="n">
        <f aca="false">L198*L191</f>
        <v>0</v>
      </c>
      <c r="M199" s="597" t="n">
        <f aca="false">M198*M191</f>
        <v>0</v>
      </c>
      <c r="N199" s="597" t="n">
        <f aca="false">N198*N191</f>
        <v>0</v>
      </c>
      <c r="O199" s="597" t="n">
        <f aca="false">O198*O191</f>
        <v>13260</v>
      </c>
      <c r="P199" s="582"/>
    </row>
    <row r="200" customFormat="false" ht="12.75" hidden="false" customHeight="false" outlineLevel="0" collapsed="false">
      <c r="A200" s="582"/>
      <c r="B200" s="598"/>
      <c r="C200" s="598"/>
      <c r="D200" s="598"/>
      <c r="E200" s="598"/>
      <c r="F200" s="582"/>
      <c r="G200" s="582"/>
      <c r="H200" s="582"/>
      <c r="I200" s="582"/>
      <c r="J200" s="582"/>
      <c r="K200" s="582"/>
      <c r="L200" s="582"/>
      <c r="M200" s="582"/>
      <c r="N200" s="582"/>
      <c r="O200" s="582"/>
      <c r="P200" s="582"/>
    </row>
    <row r="201" customFormat="false" ht="15.75" hidden="false" customHeight="false" outlineLevel="0" collapsed="false">
      <c r="A201" s="579" t="s">
        <v>812</v>
      </c>
      <c r="B201" s="582"/>
      <c r="C201" s="582"/>
      <c r="D201" s="582"/>
      <c r="E201" s="582"/>
      <c r="F201" s="582"/>
      <c r="G201" s="582"/>
      <c r="H201" s="582"/>
      <c r="I201" s="582"/>
      <c r="J201" s="582"/>
      <c r="K201" s="582"/>
      <c r="L201" s="582"/>
      <c r="M201" s="582"/>
      <c r="N201" s="582"/>
      <c r="O201" s="582"/>
      <c r="P201" s="582"/>
    </row>
    <row r="202" s="361" customFormat="true" ht="12.75" hidden="false" customHeight="false" outlineLevel="0" collapsed="false">
      <c r="A202" s="583" t="s">
        <v>813</v>
      </c>
      <c r="B202" s="588" t="n">
        <f aca="false">B28</f>
        <v>0</v>
      </c>
      <c r="C202" s="588" t="n">
        <f aca="false">C28</f>
        <v>0</v>
      </c>
      <c r="D202" s="588" t="n">
        <f aca="false">D28</f>
        <v>0</v>
      </c>
      <c r="E202" s="588" t="n">
        <f aca="false">E28</f>
        <v>0</v>
      </c>
      <c r="F202" s="588" t="n">
        <f aca="false">F28</f>
        <v>0</v>
      </c>
      <c r="G202" s="588" t="n">
        <f aca="false">G28</f>
        <v>0</v>
      </c>
      <c r="H202" s="588" t="n">
        <f aca="false">H28</f>
        <v>0</v>
      </c>
      <c r="I202" s="588" t="n">
        <f aca="false">I28</f>
        <v>0</v>
      </c>
      <c r="J202" s="588" t="n">
        <f aca="false">J28</f>
        <v>0</v>
      </c>
      <c r="K202" s="588" t="n">
        <f aca="false">K28</f>
        <v>0</v>
      </c>
      <c r="L202" s="588" t="n">
        <f aca="false">L28</f>
        <v>0</v>
      </c>
      <c r="M202" s="588" t="n">
        <f aca="false">M28</f>
        <v>0</v>
      </c>
      <c r="N202" s="588" t="n">
        <f aca="false">N28</f>
        <v>0</v>
      </c>
      <c r="O202" s="588" t="n">
        <f aca="false">O28</f>
        <v>0</v>
      </c>
      <c r="P202" s="585"/>
    </row>
    <row r="203" customFormat="false" ht="15.75" hidden="false" customHeight="false" outlineLevel="0" collapsed="false">
      <c r="A203" s="594" t="s">
        <v>814</v>
      </c>
      <c r="B203" s="595" t="n">
        <v>0.5</v>
      </c>
      <c r="C203" s="595" t="n">
        <v>0.5</v>
      </c>
      <c r="D203" s="595" t="n">
        <v>0.5</v>
      </c>
      <c r="E203" s="595" t="n">
        <v>0.5</v>
      </c>
      <c r="F203" s="595" t="n">
        <v>0.5</v>
      </c>
      <c r="G203" s="595" t="n">
        <v>0.5</v>
      </c>
      <c r="H203" s="595" t="n">
        <f aca="false">G203</f>
        <v>0.5</v>
      </c>
      <c r="I203" s="595" t="n">
        <f aca="false">H203</f>
        <v>0.5</v>
      </c>
      <c r="J203" s="595" t="n">
        <f aca="false">I203</f>
        <v>0.5</v>
      </c>
      <c r="K203" s="595" t="n">
        <f aca="false">J203</f>
        <v>0.5</v>
      </c>
      <c r="L203" s="595" t="n">
        <f aca="false">K203</f>
        <v>0.5</v>
      </c>
      <c r="M203" s="595" t="n">
        <f aca="false">L203</f>
        <v>0.5</v>
      </c>
      <c r="N203" s="595" t="n">
        <f aca="false">M203</f>
        <v>0.5</v>
      </c>
      <c r="O203" s="595" t="n">
        <f aca="false">N203</f>
        <v>0.5</v>
      </c>
      <c r="P203" s="582"/>
    </row>
    <row r="204" customFormat="false" ht="15.75" hidden="false" customHeight="false" outlineLevel="0" collapsed="false">
      <c r="A204" s="594" t="s">
        <v>815</v>
      </c>
      <c r="B204" s="599" t="n">
        <v>0.3</v>
      </c>
      <c r="C204" s="599" t="n">
        <f aca="false">B204</f>
        <v>0.3</v>
      </c>
      <c r="D204" s="599" t="n">
        <f aca="false">C204</f>
        <v>0.3</v>
      </c>
      <c r="E204" s="599" t="n">
        <f aca="false">D204</f>
        <v>0.3</v>
      </c>
      <c r="F204" s="599" t="n">
        <f aca="false">E204</f>
        <v>0.3</v>
      </c>
      <c r="G204" s="599" t="n">
        <f aca="false">F204</f>
        <v>0.3</v>
      </c>
      <c r="H204" s="599" t="n">
        <f aca="false">G204</f>
        <v>0.3</v>
      </c>
      <c r="I204" s="599" t="n">
        <f aca="false">H204</f>
        <v>0.3</v>
      </c>
      <c r="J204" s="599" t="n">
        <f aca="false">I204</f>
        <v>0.3</v>
      </c>
      <c r="K204" s="599" t="n">
        <f aca="false">J204</f>
        <v>0.3</v>
      </c>
      <c r="L204" s="599" t="n">
        <f aca="false">K204</f>
        <v>0.3</v>
      </c>
      <c r="M204" s="599" t="n">
        <f aca="false">L204</f>
        <v>0.3</v>
      </c>
      <c r="N204" s="599" t="n">
        <f aca="false">M204</f>
        <v>0.3</v>
      </c>
      <c r="O204" s="599" t="n">
        <f aca="false">N204</f>
        <v>0.3</v>
      </c>
      <c r="P204" s="582"/>
    </row>
    <row r="205" customFormat="false" ht="15.75" hidden="false" customHeight="false" outlineLevel="0" collapsed="false">
      <c r="A205" s="600" t="s">
        <v>816</v>
      </c>
      <c r="B205" s="601" t="str">
        <f aca="false">B21</f>
        <v>yes</v>
      </c>
      <c r="C205" s="602" t="str">
        <f aca="false">C21</f>
        <v>yes</v>
      </c>
      <c r="D205" s="602" t="str">
        <f aca="false">D21</f>
        <v>yes</v>
      </c>
      <c r="E205" s="602" t="str">
        <f aca="false">E21</f>
        <v>yes</v>
      </c>
      <c r="F205" s="602" t="str">
        <f aca="false">F21</f>
        <v>yes</v>
      </c>
      <c r="G205" s="602" t="str">
        <f aca="false">G21</f>
        <v>yes</v>
      </c>
      <c r="H205" s="602" t="str">
        <f aca="false">H21</f>
        <v>yes</v>
      </c>
      <c r="I205" s="602" t="str">
        <f aca="false">I21</f>
        <v>yes</v>
      </c>
      <c r="J205" s="602" t="str">
        <f aca="false">J21</f>
        <v>yes</v>
      </c>
      <c r="K205" s="602" t="str">
        <f aca="false">K21</f>
        <v>NO</v>
      </c>
      <c r="L205" s="602" t="str">
        <f aca="false">L21</f>
        <v>NO</v>
      </c>
      <c r="M205" s="602" t="str">
        <f aca="false">M21</f>
        <v>NO</v>
      </c>
      <c r="N205" s="602" t="str">
        <f aca="false">N21</f>
        <v>NO</v>
      </c>
      <c r="O205" s="602" t="str">
        <f aca="false">O21</f>
        <v>NO</v>
      </c>
      <c r="P205" s="582"/>
    </row>
    <row r="206" customFormat="false" ht="12.75" hidden="false" customHeight="false" outlineLevel="0" collapsed="false">
      <c r="A206" s="583" t="s">
        <v>809</v>
      </c>
      <c r="B206" s="603" t="n">
        <f aca="false">B203*B202*365*B204</f>
        <v>0</v>
      </c>
      <c r="C206" s="603" t="n">
        <f aca="false">C203*C202*365*C204</f>
        <v>0</v>
      </c>
      <c r="D206" s="603" t="n">
        <f aca="false">D203*D202*365*D204</f>
        <v>0</v>
      </c>
      <c r="E206" s="603" t="n">
        <f aca="false">E203*E202*365*E204</f>
        <v>0</v>
      </c>
      <c r="F206" s="603" t="n">
        <f aca="false">F203*F202*365*F204</f>
        <v>0</v>
      </c>
      <c r="G206" s="603" t="n">
        <f aca="false">G203*G202*365*G204</f>
        <v>0</v>
      </c>
      <c r="H206" s="603" t="n">
        <f aca="false">H203*H202*365*H204</f>
        <v>0</v>
      </c>
      <c r="I206" s="603" t="n">
        <f aca="false">I203*I202*365*I204</f>
        <v>0</v>
      </c>
      <c r="J206" s="603" t="n">
        <f aca="false">J203*J202*365*J204</f>
        <v>0</v>
      </c>
      <c r="K206" s="603" t="n">
        <f aca="false">K203*K202*365*K204</f>
        <v>0</v>
      </c>
      <c r="L206" s="603" t="n">
        <f aca="false">L203*L202*365*L204</f>
        <v>0</v>
      </c>
      <c r="M206" s="603" t="n">
        <f aca="false">M203*M202*365*M204</f>
        <v>0</v>
      </c>
      <c r="N206" s="603" t="n">
        <f aca="false">N203*N202*365*N204</f>
        <v>0</v>
      </c>
      <c r="O206" s="603" t="n">
        <f aca="false">O203*O202*365*O204</f>
        <v>0</v>
      </c>
      <c r="P206" s="582"/>
    </row>
    <row r="207" customFormat="false" ht="12.75" hidden="false" customHeight="false" outlineLevel="0" collapsed="false">
      <c r="A207" s="588"/>
      <c r="B207" s="582"/>
      <c r="C207" s="582"/>
      <c r="D207" s="582"/>
      <c r="E207" s="582"/>
      <c r="F207" s="582"/>
      <c r="G207" s="582"/>
      <c r="H207" s="582"/>
      <c r="I207" s="582"/>
      <c r="J207" s="582"/>
      <c r="K207" s="582"/>
      <c r="L207" s="582"/>
      <c r="M207" s="582"/>
      <c r="N207" s="582"/>
      <c r="O207" s="582"/>
      <c r="P207" s="582"/>
    </row>
    <row r="208" customFormat="false" ht="15.75" hidden="false" customHeight="false" outlineLevel="0" collapsed="false">
      <c r="A208" s="591" t="s">
        <v>817</v>
      </c>
      <c r="B208" s="604" t="n">
        <f aca="false">SUM(B195:O195)</f>
        <v>744271.44</v>
      </c>
      <c r="C208" s="583" t="s">
        <v>818</v>
      </c>
      <c r="D208" s="605" t="s">
        <v>819</v>
      </c>
      <c r="E208" s="598" t="n">
        <f aca="false">SUM(B199:O199)</f>
        <v>914759.027764706</v>
      </c>
      <c r="F208" s="588" t="s">
        <v>820</v>
      </c>
      <c r="G208" s="582"/>
      <c r="H208" s="582"/>
      <c r="I208" s="582"/>
      <c r="J208" s="582"/>
      <c r="K208" s="582"/>
      <c r="L208" s="582"/>
      <c r="M208" s="582"/>
      <c r="N208" s="582"/>
      <c r="O208" s="582"/>
      <c r="P208" s="582"/>
    </row>
    <row r="209" customFormat="false" ht="13.5" hidden="false" customHeight="false" outlineLevel="0" collapsed="false">
      <c r="A209" s="583" t="s">
        <v>821</v>
      </c>
      <c r="B209" s="606" t="n">
        <f aca="false">SUM(B206:O206)</f>
        <v>0</v>
      </c>
      <c r="C209" s="607" t="s">
        <v>822</v>
      </c>
      <c r="D209" s="588"/>
      <c r="E209" s="608" t="n">
        <f aca="false">B209</f>
        <v>0</v>
      </c>
      <c r="F209" s="607" t="s">
        <v>822</v>
      </c>
      <c r="G209" s="582"/>
      <c r="H209" s="582"/>
      <c r="I209" s="582"/>
      <c r="J209" s="582"/>
      <c r="K209" s="582"/>
      <c r="L209" s="582"/>
      <c r="M209" s="582"/>
      <c r="N209" s="582"/>
      <c r="O209" s="582"/>
      <c r="P209" s="582"/>
    </row>
    <row r="210" customFormat="false" ht="16.5" hidden="false" customHeight="false" outlineLevel="0" collapsed="false">
      <c r="A210" s="609" t="s">
        <v>823</v>
      </c>
      <c r="B210" s="610" t="n">
        <f aca="false">SUM(B208:B209)</f>
        <v>744271.44</v>
      </c>
      <c r="C210" s="583" t="s">
        <v>822</v>
      </c>
      <c r="D210" s="588"/>
      <c r="E210" s="610" t="n">
        <f aca="false">SUM(E208:E209)</f>
        <v>914759.027764706</v>
      </c>
      <c r="F210" s="611" t="s">
        <v>822</v>
      </c>
      <c r="G210" s="582"/>
      <c r="H210" s="582"/>
      <c r="I210" s="582"/>
      <c r="J210" s="582"/>
      <c r="K210" s="582"/>
      <c r="L210" s="582"/>
      <c r="M210" s="582"/>
      <c r="N210" s="582"/>
      <c r="O210" s="582"/>
      <c r="P210" s="582"/>
    </row>
    <row r="211" customFormat="false" ht="15.75" hidden="false" customHeight="false" outlineLevel="0" collapsed="false">
      <c r="A211" s="591" t="s">
        <v>824</v>
      </c>
      <c r="B211" s="582"/>
      <c r="C211" s="582"/>
      <c r="D211" s="582"/>
      <c r="E211" s="582"/>
      <c r="F211" s="582"/>
      <c r="G211" s="582"/>
      <c r="H211" s="582"/>
      <c r="I211" s="582"/>
      <c r="J211" s="582"/>
      <c r="K211" s="582"/>
      <c r="L211" s="582"/>
      <c r="M211" s="582"/>
      <c r="N211" s="582"/>
      <c r="O211" s="582"/>
      <c r="P211" s="582"/>
    </row>
    <row r="212" customFormat="false" ht="12.75" hidden="false" customHeight="false" outlineLevel="0" collapsed="false">
      <c r="A212" s="581"/>
      <c r="B212" s="582"/>
      <c r="C212" s="582"/>
      <c r="D212" s="582"/>
      <c r="E212" s="582"/>
      <c r="F212" s="582"/>
      <c r="G212" s="582"/>
      <c r="H212" s="582"/>
      <c r="I212" s="582"/>
      <c r="J212" s="582"/>
      <c r="K212" s="582"/>
      <c r="L212" s="582"/>
      <c r="M212" s="582"/>
      <c r="N212" s="582"/>
      <c r="O212" s="582"/>
      <c r="P212" s="582"/>
    </row>
    <row r="213" customFormat="false" ht="12.75" hidden="false" customHeight="false" outlineLevel="0" collapsed="false">
      <c r="A213" s="580" t="s">
        <v>825</v>
      </c>
      <c r="B213" s="612" t="n">
        <v>110738.8105</v>
      </c>
      <c r="C213" s="582" t="s">
        <v>826</v>
      </c>
      <c r="D213" s="582"/>
      <c r="E213" s="582"/>
      <c r="F213" s="582"/>
      <c r="G213" s="582"/>
      <c r="H213" s="582"/>
      <c r="I213" s="582"/>
      <c r="J213" s="582"/>
      <c r="K213" s="582"/>
      <c r="L213" s="582"/>
      <c r="M213" s="582"/>
      <c r="N213" s="582"/>
      <c r="O213" s="582"/>
      <c r="P213" s="582"/>
    </row>
    <row r="214" customFormat="false" ht="12.75" hidden="false" customHeight="false" outlineLevel="0" collapsed="false">
      <c r="A214" s="581"/>
      <c r="B214" s="612" t="n">
        <v>221477.621</v>
      </c>
      <c r="C214" s="582" t="s">
        <v>827</v>
      </c>
      <c r="D214" s="582"/>
      <c r="E214" s="582"/>
      <c r="F214" s="582"/>
      <c r="G214" s="582"/>
      <c r="H214" s="582"/>
      <c r="I214" s="582"/>
      <c r="J214" s="582"/>
      <c r="K214" s="582"/>
      <c r="L214" s="582"/>
      <c r="M214" s="582"/>
      <c r="N214" s="582"/>
      <c r="O214" s="582"/>
      <c r="P214" s="582"/>
    </row>
    <row r="215" customFormat="false" ht="12.75" hidden="false" customHeight="false" outlineLevel="0" collapsed="false">
      <c r="A215" s="582"/>
      <c r="B215" s="582"/>
      <c r="C215" s="582"/>
      <c r="D215" s="582"/>
      <c r="E215" s="582"/>
      <c r="F215" s="582"/>
      <c r="G215" s="582"/>
      <c r="H215" s="582"/>
      <c r="I215" s="582"/>
      <c r="J215" s="582"/>
      <c r="K215" s="582"/>
      <c r="L215" s="582"/>
      <c r="M215" s="582"/>
      <c r="N215" s="582"/>
      <c r="O215" s="582"/>
      <c r="P215" s="582"/>
    </row>
    <row r="216" customFormat="false" ht="12.75" hidden="false" customHeight="false" outlineLevel="0" collapsed="false">
      <c r="A216" s="582"/>
      <c r="B216" s="582"/>
      <c r="C216" s="582"/>
      <c r="D216" s="582"/>
      <c r="E216" s="582"/>
      <c r="F216" s="582"/>
      <c r="G216" s="582"/>
      <c r="H216" s="582"/>
      <c r="I216" s="582"/>
      <c r="J216" s="582"/>
      <c r="K216" s="582"/>
      <c r="L216" s="582"/>
      <c r="M216" s="582"/>
      <c r="N216" s="582"/>
      <c r="O216" s="582"/>
      <c r="P216" s="582"/>
    </row>
    <row r="217" customFormat="false" ht="12.75" hidden="false" customHeight="false" outlineLevel="0" collapsed="false">
      <c r="A217" s="582" t="s">
        <v>828</v>
      </c>
      <c r="B217" s="582"/>
      <c r="C217" s="582"/>
      <c r="D217" s="582"/>
      <c r="E217" s="582"/>
      <c r="F217" s="582"/>
      <c r="G217" s="582"/>
      <c r="H217" s="582"/>
      <c r="I217" s="582"/>
      <c r="J217" s="582"/>
      <c r="K217" s="582"/>
      <c r="L217" s="582"/>
      <c r="M217" s="582"/>
      <c r="N217" s="582"/>
      <c r="O217" s="582"/>
      <c r="P217" s="582"/>
    </row>
    <row r="218" customFormat="false" ht="12.75" hidden="false" customHeight="false" outlineLevel="0" collapsed="false">
      <c r="A218" s="582" t="s">
        <v>829</v>
      </c>
      <c r="B218" s="582" t="s">
        <v>630</v>
      </c>
      <c r="C218" s="613" t="n">
        <f aca="false">C3</f>
        <v>578.669647058824</v>
      </c>
      <c r="D218" s="582" t="s">
        <v>631</v>
      </c>
      <c r="E218" s="614" t="n">
        <f aca="false">C170</f>
        <v>27.3038756063307</v>
      </c>
      <c r="F218" s="582" t="s">
        <v>632</v>
      </c>
      <c r="G218" s="582"/>
      <c r="H218" s="582"/>
      <c r="I218" s="582"/>
      <c r="J218" s="582"/>
      <c r="K218" s="582"/>
      <c r="L218" s="582"/>
      <c r="M218" s="582"/>
      <c r="N218" s="582"/>
      <c r="O218" s="582"/>
      <c r="P218" s="582"/>
    </row>
    <row r="219" customFormat="false" ht="12.75" hidden="false" customHeight="false" outlineLevel="0" collapsed="false">
      <c r="A219" s="582" t="s">
        <v>830</v>
      </c>
      <c r="B219" s="265" t="n">
        <f aca="false">E218*1000000</f>
        <v>27303875.6063307</v>
      </c>
      <c r="C219" s="582"/>
      <c r="D219" s="582"/>
      <c r="E219" s="582"/>
      <c r="F219" s="582"/>
      <c r="G219" s="582"/>
      <c r="H219" s="582"/>
      <c r="I219" s="582"/>
      <c r="J219" s="582"/>
      <c r="K219" s="582"/>
      <c r="L219" s="582"/>
      <c r="M219" s="582"/>
      <c r="N219" s="582"/>
      <c r="O219" s="582"/>
      <c r="P219" s="582"/>
    </row>
    <row r="220" customFormat="false" ht="12.75" hidden="false" customHeight="false" outlineLevel="0" collapsed="false">
      <c r="A220" s="582" t="s">
        <v>831</v>
      </c>
      <c r="B220" s="615" t="n">
        <v>1.3</v>
      </c>
      <c r="C220" s="582"/>
      <c r="D220" s="582"/>
      <c r="E220" s="582"/>
      <c r="F220" s="582"/>
      <c r="G220" s="582"/>
      <c r="H220" s="582"/>
      <c r="I220" s="582"/>
      <c r="J220" s="582"/>
      <c r="K220" s="582"/>
      <c r="L220" s="582"/>
      <c r="M220" s="582"/>
      <c r="N220" s="582"/>
      <c r="O220" s="582"/>
      <c r="P220" s="582"/>
    </row>
    <row r="221" customFormat="false" ht="12.75" hidden="false" customHeight="false" outlineLevel="0" collapsed="false">
      <c r="A221" s="582" t="s">
        <v>832</v>
      </c>
      <c r="B221" s="265" t="n">
        <f aca="false">B219*B220</f>
        <v>35495038.2882299</v>
      </c>
      <c r="C221" s="582" t="s">
        <v>833</v>
      </c>
      <c r="D221" s="582" t="s">
        <v>834</v>
      </c>
      <c r="E221" s="582"/>
      <c r="F221" s="582"/>
      <c r="G221" s="582"/>
      <c r="H221" s="582"/>
      <c r="I221" s="582"/>
      <c r="J221" s="582"/>
      <c r="K221" s="582"/>
      <c r="L221" s="582"/>
      <c r="M221" s="582"/>
      <c r="N221" s="582"/>
      <c r="O221" s="582"/>
      <c r="P221" s="582"/>
    </row>
    <row r="222" customFormat="false" ht="12.75" hidden="false" customHeight="false" outlineLevel="0" collapsed="false">
      <c r="A222" s="582" t="s">
        <v>835</v>
      </c>
      <c r="B222" s="616" t="n">
        <f aca="false">PMT(0.07125,50,-B221)*1.05</f>
        <v>2743321.16463359</v>
      </c>
      <c r="C222" s="265" t="n">
        <f aca="false">B222/1.05</f>
        <v>2612686.82346056</v>
      </c>
      <c r="D222" s="265" t="n">
        <f aca="false">C222*0.05</f>
        <v>130634.341173028</v>
      </c>
      <c r="E222" s="582"/>
      <c r="F222" s="582"/>
      <c r="G222" s="582"/>
      <c r="H222" s="582"/>
      <c r="I222" s="582"/>
      <c r="J222" s="582"/>
      <c r="K222" s="582"/>
      <c r="L222" s="582"/>
      <c r="M222" s="582"/>
      <c r="N222" s="582"/>
      <c r="O222" s="582"/>
      <c r="P222" s="582"/>
    </row>
    <row r="223" customFormat="false" ht="12.75" hidden="false" customHeight="false" outlineLevel="0" collapsed="false">
      <c r="A223" s="582"/>
      <c r="B223" s="265"/>
      <c r="C223" s="87"/>
      <c r="D223" s="265"/>
      <c r="E223" s="582"/>
      <c r="F223" s="582"/>
      <c r="G223" s="582"/>
      <c r="H223" s="582"/>
      <c r="I223" s="582"/>
      <c r="J223" s="582"/>
      <c r="K223" s="582"/>
      <c r="L223" s="582"/>
      <c r="M223" s="582"/>
      <c r="N223" s="582"/>
      <c r="O223" s="582"/>
      <c r="P223" s="582"/>
    </row>
    <row r="224" customFormat="false" ht="12.75" hidden="false" customHeight="false" outlineLevel="0" collapsed="false">
      <c r="A224" s="582" t="s">
        <v>836</v>
      </c>
      <c r="B224" s="615" t="n">
        <f aca="false">B48+B49</f>
        <v>20.477906704748</v>
      </c>
      <c r="C224" s="582"/>
      <c r="D224" s="582"/>
      <c r="E224" s="582"/>
      <c r="F224" s="582"/>
      <c r="G224" s="582"/>
      <c r="H224" s="582"/>
      <c r="I224" s="582"/>
      <c r="J224" s="582"/>
      <c r="K224" s="582"/>
      <c r="L224" s="582"/>
      <c r="M224" s="582"/>
      <c r="N224" s="582"/>
      <c r="O224" s="582"/>
      <c r="P224" s="582"/>
    </row>
    <row r="225" customFormat="false" ht="12.75" hidden="false" customHeight="false" outlineLevel="0" collapsed="false">
      <c r="A225" s="582"/>
      <c r="B225" s="582"/>
      <c r="C225" s="582"/>
      <c r="D225" s="582"/>
      <c r="E225" s="582"/>
      <c r="F225" s="582"/>
      <c r="G225" s="582"/>
      <c r="H225" s="582"/>
      <c r="I225" s="582"/>
      <c r="J225" s="582"/>
      <c r="K225" s="582"/>
      <c r="L225" s="582"/>
      <c r="M225" s="582"/>
      <c r="N225" s="582"/>
      <c r="O225" s="582"/>
      <c r="P225" s="582"/>
    </row>
    <row r="226" customFormat="false" ht="12.75" hidden="false" customHeight="false" outlineLevel="0" collapsed="false">
      <c r="A226" s="582"/>
      <c r="B226" s="617"/>
      <c r="C226" s="582"/>
      <c r="D226" s="582"/>
      <c r="E226" s="582"/>
      <c r="F226" s="582"/>
      <c r="G226" s="582"/>
      <c r="H226" s="582"/>
      <c r="I226" s="582"/>
      <c r="J226" s="582"/>
      <c r="K226" s="582"/>
      <c r="L226" s="582"/>
      <c r="M226" s="582"/>
      <c r="N226" s="582"/>
      <c r="O226" s="582"/>
      <c r="P226" s="582"/>
    </row>
    <row r="227" customFormat="false" ht="12.75" hidden="false" customHeight="false" outlineLevel="0" collapsed="false">
      <c r="A227" s="582"/>
      <c r="B227" s="617"/>
      <c r="C227" s="582"/>
      <c r="D227" s="582"/>
      <c r="E227" s="582"/>
      <c r="F227" s="582"/>
      <c r="G227" s="582"/>
      <c r="H227" s="582"/>
      <c r="I227" s="582"/>
      <c r="J227" s="582"/>
      <c r="K227" s="582"/>
      <c r="L227" s="582"/>
      <c r="M227" s="582"/>
      <c r="N227" s="582"/>
      <c r="O227" s="582"/>
      <c r="P227" s="582"/>
    </row>
    <row r="228" customFormat="false" ht="12.75" hidden="false" customHeight="false" outlineLevel="0" collapsed="false">
      <c r="A228" s="582"/>
      <c r="B228" s="582"/>
      <c r="C228" s="582"/>
      <c r="D228" s="582"/>
      <c r="E228" s="582"/>
      <c r="F228" s="582"/>
      <c r="G228" s="582"/>
      <c r="H228" s="582"/>
      <c r="I228" s="582"/>
      <c r="J228" s="582"/>
      <c r="K228" s="582"/>
      <c r="L228" s="582"/>
      <c r="M228" s="582"/>
      <c r="N228" s="582"/>
      <c r="O228" s="582"/>
      <c r="P228" s="582"/>
    </row>
    <row r="229" customFormat="false" ht="12.75" hidden="false" customHeight="false" outlineLevel="0" collapsed="false">
      <c r="A229" s="582"/>
      <c r="B229" s="582"/>
      <c r="C229" s="582"/>
      <c r="D229" s="582"/>
      <c r="E229" s="582"/>
      <c r="F229" s="582"/>
      <c r="G229" s="582"/>
      <c r="H229" s="582"/>
      <c r="I229" s="582"/>
      <c r="J229" s="582"/>
      <c r="K229" s="582"/>
      <c r="L229" s="582"/>
      <c r="M229" s="582"/>
      <c r="N229" s="582"/>
      <c r="O229" s="582"/>
      <c r="P229" s="582"/>
    </row>
    <row r="230" customFormat="false" ht="12.75" hidden="false" customHeight="false" outlineLevel="0" collapsed="false">
      <c r="A230" s="582"/>
      <c r="B230" s="582"/>
      <c r="C230" s="582"/>
      <c r="D230" s="582"/>
      <c r="E230" s="582"/>
      <c r="F230" s="582"/>
      <c r="G230" s="582"/>
      <c r="H230" s="582"/>
      <c r="I230" s="582"/>
      <c r="J230" s="582"/>
      <c r="K230" s="582"/>
      <c r="L230" s="582"/>
      <c r="M230" s="582"/>
      <c r="N230" s="582"/>
      <c r="O230" s="582"/>
      <c r="P230" s="582"/>
    </row>
  </sheetData>
  <mergeCells count="1">
    <mergeCell ref="A180:C182"/>
  </mergeCells>
  <printOptions headings="false" gridLines="true" gridLinesSet="true" horizontalCentered="false" verticalCentered="false"/>
  <pageMargins left="0.75" right="0.75" top="1" bottom="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9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484375" defaultRowHeight="13.5" zeroHeight="false" outlineLevelRow="0" outlineLevelCol="0"/>
  <cols>
    <col collapsed="false" customWidth="true" hidden="false" outlineLevel="0" max="1" min="1" style="618" width="97.71"/>
    <col collapsed="false" customWidth="false" hidden="false" outlineLevel="0" max="16384" min="2" style="618" width="9.14"/>
  </cols>
  <sheetData>
    <row r="1" customFormat="false" ht="13.5" hidden="false" customHeight="false" outlineLevel="0" collapsed="false">
      <c r="A1" s="619" t="s">
        <v>837</v>
      </c>
    </row>
    <row r="3" customFormat="false" ht="13.5" hidden="false" customHeight="false" outlineLevel="0" collapsed="false">
      <c r="A3" s="618" t="s">
        <v>838</v>
      </c>
    </row>
    <row r="4" customFormat="false" ht="13.5" hidden="false" customHeight="false" outlineLevel="0" collapsed="false">
      <c r="A4" s="618" t="s">
        <v>839</v>
      </c>
    </row>
    <row r="5" customFormat="false" ht="13.5" hidden="false" customHeight="false" outlineLevel="0" collapsed="false">
      <c r="A5" s="618" t="s">
        <v>840</v>
      </c>
    </row>
    <row r="6" customFormat="false" ht="13.5" hidden="false" customHeight="false" outlineLevel="0" collapsed="false">
      <c r="A6" s="618" t="s">
        <v>841</v>
      </c>
    </row>
    <row r="7" customFormat="false" ht="13.5" hidden="false" customHeight="false" outlineLevel="0" collapsed="false">
      <c r="A7" s="618" t="s">
        <v>842</v>
      </c>
    </row>
    <row r="9" customFormat="false" ht="13.5" hidden="false" customHeight="false" outlineLevel="0" collapsed="false">
      <c r="A9" s="618" t="s">
        <v>843</v>
      </c>
    </row>
    <row r="10" customFormat="false" ht="13.5" hidden="false" customHeight="false" outlineLevel="0" collapsed="false">
      <c r="A10" s="618" t="s">
        <v>844</v>
      </c>
    </row>
    <row r="11" customFormat="false" ht="13.5" hidden="false" customHeight="false" outlineLevel="0" collapsed="false">
      <c r="A11" s="618" t="s">
        <v>845</v>
      </c>
    </row>
    <row r="12" customFormat="false" ht="13.5" hidden="false" customHeight="false" outlineLevel="0" collapsed="false">
      <c r="A12" s="618" t="s">
        <v>846</v>
      </c>
    </row>
    <row r="13" customFormat="false" ht="13.5" hidden="false" customHeight="false" outlineLevel="0" collapsed="false">
      <c r="A13" s="618" t="s">
        <v>847</v>
      </c>
    </row>
    <row r="14" customFormat="false" ht="13.5" hidden="false" customHeight="false" outlineLevel="0" collapsed="false">
      <c r="A14" s="618" t="s">
        <v>848</v>
      </c>
    </row>
    <row r="16" customFormat="false" ht="13.5" hidden="false" customHeight="false" outlineLevel="0" collapsed="false">
      <c r="A16" s="620" t="s">
        <v>849</v>
      </c>
    </row>
    <row r="17" customFormat="false" ht="13.5" hidden="false" customHeight="false" outlineLevel="0" collapsed="false">
      <c r="A17" s="621" t="s">
        <v>850</v>
      </c>
    </row>
    <row r="18" customFormat="false" ht="13.5" hidden="false" customHeight="false" outlineLevel="0" collapsed="false">
      <c r="A18" s="620" t="s">
        <v>849</v>
      </c>
    </row>
    <row r="20" customFormat="false" ht="13.5" hidden="false" customHeight="false" outlineLevel="0" collapsed="false">
      <c r="A20" s="618" t="s">
        <v>851</v>
      </c>
    </row>
    <row r="21" customFormat="false" ht="13.5" hidden="false" customHeight="false" outlineLevel="0" collapsed="false">
      <c r="A21" s="618" t="s">
        <v>852</v>
      </c>
    </row>
    <row r="23" customFormat="false" ht="13.5" hidden="false" customHeight="false" outlineLevel="0" collapsed="false">
      <c r="A23" s="618" t="s">
        <v>853</v>
      </c>
    </row>
    <row r="24" customFormat="false" ht="13.5" hidden="false" customHeight="false" outlineLevel="0" collapsed="false">
      <c r="A24" s="618" t="s">
        <v>854</v>
      </c>
    </row>
    <row r="25" customFormat="false" ht="13.5" hidden="false" customHeight="false" outlineLevel="0" collapsed="false">
      <c r="A25" s="618" t="s">
        <v>855</v>
      </c>
    </row>
    <row r="26" customFormat="false" ht="13.5" hidden="false" customHeight="false" outlineLevel="0" collapsed="false">
      <c r="A26" s="618" t="s">
        <v>856</v>
      </c>
    </row>
    <row r="28" customFormat="false" ht="13.5" hidden="false" customHeight="false" outlineLevel="0" collapsed="false">
      <c r="A28" s="618" t="s">
        <v>857</v>
      </c>
    </row>
    <row r="29" customFormat="false" ht="13.5" hidden="false" customHeight="false" outlineLevel="0" collapsed="false">
      <c r="A29" s="618" t="s">
        <v>858</v>
      </c>
    </row>
    <row r="30" customFormat="false" ht="13.5" hidden="false" customHeight="false" outlineLevel="0" collapsed="false">
      <c r="A30" s="618" t="s">
        <v>859</v>
      </c>
    </row>
    <row r="31" customFormat="false" ht="13.5" hidden="false" customHeight="false" outlineLevel="0" collapsed="false">
      <c r="A31" s="618" t="s">
        <v>860</v>
      </c>
    </row>
    <row r="32" customFormat="false" ht="13.5" hidden="false" customHeight="false" outlineLevel="0" collapsed="false">
      <c r="A32" s="618" t="s">
        <v>861</v>
      </c>
    </row>
    <row r="34" customFormat="false" ht="13.5" hidden="false" customHeight="false" outlineLevel="0" collapsed="false">
      <c r="A34" s="618" t="s">
        <v>862</v>
      </c>
    </row>
    <row r="35" customFormat="false" ht="13.5" hidden="false" customHeight="false" outlineLevel="0" collapsed="false">
      <c r="A35" s="618" t="s">
        <v>863</v>
      </c>
    </row>
    <row r="36" customFormat="false" ht="13.5" hidden="false" customHeight="false" outlineLevel="0" collapsed="false">
      <c r="A36" s="618" t="s">
        <v>864</v>
      </c>
    </row>
    <row r="37" customFormat="false" ht="13.5" hidden="false" customHeight="false" outlineLevel="0" collapsed="false">
      <c r="A37" s="618" t="s">
        <v>865</v>
      </c>
    </row>
    <row r="38" customFormat="false" ht="13.5" hidden="false" customHeight="false" outlineLevel="0" collapsed="false">
      <c r="A38" s="618" t="s">
        <v>866</v>
      </c>
    </row>
    <row r="40" customFormat="false" ht="13.5" hidden="false" customHeight="false" outlineLevel="0" collapsed="false">
      <c r="A40" s="618" t="s">
        <v>867</v>
      </c>
    </row>
    <row r="41" customFormat="false" ht="13.5" hidden="false" customHeight="false" outlineLevel="0" collapsed="false">
      <c r="A41" s="618" t="s">
        <v>868</v>
      </c>
    </row>
    <row r="42" customFormat="false" ht="13.5" hidden="false" customHeight="false" outlineLevel="0" collapsed="false">
      <c r="A42" s="618" t="s">
        <v>869</v>
      </c>
    </row>
    <row r="44" customFormat="false" ht="13.5" hidden="false" customHeight="false" outlineLevel="0" collapsed="false">
      <c r="A44" s="618" t="s">
        <v>870</v>
      </c>
    </row>
    <row r="45" customFormat="false" ht="13.5" hidden="false" customHeight="false" outlineLevel="0" collapsed="false">
      <c r="A45" s="618" t="s">
        <v>871</v>
      </c>
    </row>
    <row r="46" customFormat="false" ht="13.5" hidden="false" customHeight="false" outlineLevel="0" collapsed="false">
      <c r="A46" s="618" t="s">
        <v>872</v>
      </c>
    </row>
    <row r="48" customFormat="false" ht="13.5" hidden="false" customHeight="false" outlineLevel="0" collapsed="false">
      <c r="A48" s="620" t="s">
        <v>849</v>
      </c>
    </row>
    <row r="49" customFormat="false" ht="13.5" hidden="false" customHeight="false" outlineLevel="0" collapsed="false">
      <c r="A49" s="621" t="s">
        <v>873</v>
      </c>
    </row>
    <row r="50" customFormat="false" ht="13.5" hidden="false" customHeight="false" outlineLevel="0" collapsed="false">
      <c r="A50" s="620" t="s">
        <v>849</v>
      </c>
    </row>
    <row r="52" customFormat="false" ht="13.5" hidden="false" customHeight="false" outlineLevel="0" collapsed="false">
      <c r="A52" s="618" t="s">
        <v>874</v>
      </c>
    </row>
    <row r="53" customFormat="false" ht="13.5" hidden="false" customHeight="false" outlineLevel="0" collapsed="false">
      <c r="A53" s="618" t="s">
        <v>875</v>
      </c>
    </row>
    <row r="54" customFormat="false" ht="13.5" hidden="false" customHeight="false" outlineLevel="0" collapsed="false">
      <c r="A54" s="618" t="s">
        <v>876</v>
      </c>
    </row>
    <row r="55" customFormat="false" ht="13.5" hidden="false" customHeight="false" outlineLevel="0" collapsed="false">
      <c r="A55" s="618" t="s">
        <v>877</v>
      </c>
    </row>
    <row r="57" customFormat="false" ht="13.5" hidden="false" customHeight="false" outlineLevel="0" collapsed="false">
      <c r="A57" s="618" t="s">
        <v>878</v>
      </c>
    </row>
    <row r="58" customFormat="false" ht="13.5" hidden="false" customHeight="false" outlineLevel="0" collapsed="false">
      <c r="A58" s="618" t="s">
        <v>879</v>
      </c>
    </row>
    <row r="59" customFormat="false" ht="13.5" hidden="false" customHeight="false" outlineLevel="0" collapsed="false">
      <c r="A59" s="618" t="s">
        <v>880</v>
      </c>
    </row>
    <row r="60" customFormat="false" ht="13.5" hidden="false" customHeight="false" outlineLevel="0" collapsed="false">
      <c r="A60" s="618" t="s">
        <v>881</v>
      </c>
    </row>
    <row r="62" customFormat="false" ht="13.5" hidden="false" customHeight="false" outlineLevel="0" collapsed="false">
      <c r="A62" s="618" t="s">
        <v>882</v>
      </c>
    </row>
    <row r="63" customFormat="false" ht="13.5" hidden="false" customHeight="false" outlineLevel="0" collapsed="false">
      <c r="A63" s="618" t="s">
        <v>883</v>
      </c>
    </row>
    <row r="64" customFormat="false" ht="13.5" hidden="false" customHeight="false" outlineLevel="0" collapsed="false">
      <c r="A64" s="618" t="s">
        <v>884</v>
      </c>
    </row>
    <row r="65" customFormat="false" ht="13.5" hidden="false" customHeight="false" outlineLevel="0" collapsed="false">
      <c r="A65" s="618" t="s">
        <v>885</v>
      </c>
    </row>
    <row r="66" customFormat="false" ht="13.5" hidden="false" customHeight="false" outlineLevel="0" collapsed="false">
      <c r="A66" s="618" t="s">
        <v>886</v>
      </c>
    </row>
    <row r="67" customFormat="false" ht="13.5" hidden="false" customHeight="false" outlineLevel="0" collapsed="false">
      <c r="A67" s="618" t="s">
        <v>887</v>
      </c>
    </row>
    <row r="68" customFormat="false" ht="13.5" hidden="false" customHeight="false" outlineLevel="0" collapsed="false">
      <c r="A68" s="618" t="s">
        <v>888</v>
      </c>
    </row>
    <row r="69" customFormat="false" ht="13.5" hidden="false" customHeight="false" outlineLevel="0" collapsed="false">
      <c r="A69" s="620" t="s">
        <v>849</v>
      </c>
    </row>
    <row r="70" customFormat="false" ht="13.5" hidden="false" customHeight="false" outlineLevel="0" collapsed="false">
      <c r="A70" s="621" t="s">
        <v>889</v>
      </c>
    </row>
    <row r="71" customFormat="false" ht="13.5" hidden="false" customHeight="false" outlineLevel="0" collapsed="false">
      <c r="A71" s="620" t="s">
        <v>849</v>
      </c>
    </row>
    <row r="73" customFormat="false" ht="13.5" hidden="false" customHeight="false" outlineLevel="0" collapsed="false">
      <c r="A73" s="619" t="s">
        <v>890</v>
      </c>
    </row>
    <row r="74" customFormat="false" ht="13.5" hidden="false" customHeight="false" outlineLevel="0" collapsed="false">
      <c r="A74" s="618" t="s">
        <v>891</v>
      </c>
    </row>
    <row r="75" customFormat="false" ht="13.5" hidden="false" customHeight="false" outlineLevel="0" collapsed="false">
      <c r="A75" s="618" t="s">
        <v>892</v>
      </c>
    </row>
    <row r="76" customFormat="false" ht="13.5" hidden="false" customHeight="false" outlineLevel="0" collapsed="false">
      <c r="A76" s="618" t="s">
        <v>893</v>
      </c>
    </row>
    <row r="77" customFormat="false" ht="13.5" hidden="false" customHeight="false" outlineLevel="0" collapsed="false">
      <c r="A77" s="618" t="s">
        <v>894</v>
      </c>
    </row>
    <row r="79" customFormat="false" ht="13.5" hidden="false" customHeight="false" outlineLevel="0" collapsed="false">
      <c r="A79" s="619" t="s">
        <v>895</v>
      </c>
    </row>
    <row r="80" customFormat="false" ht="13.5" hidden="false" customHeight="false" outlineLevel="0" collapsed="false">
      <c r="A80" s="618" t="s">
        <v>896</v>
      </c>
    </row>
    <row r="81" customFormat="false" ht="13.5" hidden="false" customHeight="false" outlineLevel="0" collapsed="false">
      <c r="A81" s="618" t="s">
        <v>897</v>
      </c>
    </row>
    <row r="82" customFormat="false" ht="13.5" hidden="false" customHeight="false" outlineLevel="0" collapsed="false">
      <c r="A82" s="618" t="s">
        <v>898</v>
      </c>
    </row>
    <row r="83" customFormat="false" ht="13.5" hidden="false" customHeight="false" outlineLevel="0" collapsed="false">
      <c r="A83" s="618" t="s">
        <v>899</v>
      </c>
    </row>
    <row r="84" customFormat="false" ht="13.5" hidden="false" customHeight="false" outlineLevel="0" collapsed="false">
      <c r="A84" s="618" t="s">
        <v>900</v>
      </c>
    </row>
    <row r="86" customFormat="false" ht="13.5" hidden="false" customHeight="false" outlineLevel="0" collapsed="false">
      <c r="A86" s="619" t="s">
        <v>901</v>
      </c>
    </row>
    <row r="87" customFormat="false" ht="13.5" hidden="false" customHeight="false" outlineLevel="0" collapsed="false">
      <c r="A87" s="618" t="s">
        <v>902</v>
      </c>
    </row>
    <row r="88" customFormat="false" ht="13.5" hidden="false" customHeight="false" outlineLevel="0" collapsed="false">
      <c r="A88" s="618" t="s">
        <v>903</v>
      </c>
    </row>
    <row r="89" customFormat="false" ht="13.5" hidden="false" customHeight="false" outlineLevel="0" collapsed="false">
      <c r="A89" s="618" t="s">
        <v>904</v>
      </c>
    </row>
    <row r="91" customFormat="false" ht="13.5" hidden="false" customHeight="false" outlineLevel="0" collapsed="false">
      <c r="A91" s="622"/>
    </row>
  </sheetData>
  <printOptions headings="false" gridLines="false" gridLinesSet="true" horizontalCentered="true" verticalCentered="false"/>
  <pageMargins left="0.75" right="0.75" top="0.75" bottom="0.75" header="0.511811023622047" footer="0.511811023622047"/>
  <pageSetup paperSize="1" scale="100" fitToWidth="1" fitToHeight="10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D5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2.75" zeroHeight="false" outlineLevelRow="0" outlineLevelCol="0"/>
  <cols>
    <col collapsed="false" customWidth="true" hidden="false" outlineLevel="0" max="1" min="1" style="0" width="39"/>
    <col collapsed="false" customWidth="true" hidden="false" outlineLevel="0" max="4" min="2" style="0" width="17.86"/>
  </cols>
  <sheetData>
    <row r="1" customFormat="false" ht="12.75" hidden="false" customHeight="false" outlineLevel="0" collapsed="false">
      <c r="A1" s="2" t="s">
        <v>0</v>
      </c>
      <c r="B1" s="2"/>
      <c r="C1" s="2"/>
      <c r="D1" s="2"/>
    </row>
    <row r="2" customFormat="false" ht="12.75" hidden="false" customHeight="false" outlineLevel="0" collapsed="false">
      <c r="A2" s="2" t="s">
        <v>74</v>
      </c>
      <c r="B2" s="2"/>
      <c r="C2" s="2"/>
      <c r="D2" s="2"/>
    </row>
    <row r="3" customFormat="false" ht="12.75" hidden="false" customHeight="false" outlineLevel="0" collapsed="false">
      <c r="A3" s="3" t="n">
        <f aca="true">TODAY()</f>
        <v>45201</v>
      </c>
      <c r="B3" s="3"/>
      <c r="C3" s="3"/>
      <c r="D3" s="3"/>
    </row>
    <row r="4" customFormat="false" ht="13.5" hidden="false" customHeight="false" outlineLevel="0" collapsed="false"/>
    <row r="5" customFormat="false" ht="12.75" hidden="false" customHeight="false" outlineLevel="0" collapsed="false">
      <c r="A5" s="59" t="s">
        <v>75</v>
      </c>
      <c r="B5" s="60"/>
      <c r="C5" s="60"/>
      <c r="D5" s="60"/>
    </row>
    <row r="6" customFormat="false" ht="12.75" hidden="false" customHeight="false" outlineLevel="0" collapsed="false">
      <c r="A6" s="30" t="s">
        <v>76</v>
      </c>
      <c r="B6" s="61"/>
      <c r="D6" s="62" t="n">
        <f aca="false">'DOT CONSTR MODEL'!H2</f>
        <v>6956082.94457412</v>
      </c>
    </row>
    <row r="7" customFormat="false" ht="12.75" hidden="false" customHeight="false" outlineLevel="0" collapsed="false">
      <c r="A7" s="63" t="s">
        <v>77</v>
      </c>
      <c r="B7" s="63"/>
      <c r="C7" s="63"/>
      <c r="D7" s="64" t="n">
        <f aca="false">'DOT CONSTR MODEL'!B219</f>
        <v>27303875.6063307</v>
      </c>
    </row>
    <row r="8" customFormat="false" ht="25.5" hidden="false" customHeight="false" outlineLevel="0" collapsed="false">
      <c r="A8" s="52"/>
      <c r="B8" s="65" t="s">
        <v>3</v>
      </c>
      <c r="C8" s="47" t="s">
        <v>4</v>
      </c>
      <c r="D8" s="66" t="s">
        <v>5</v>
      </c>
    </row>
    <row r="9" customFormat="false" ht="12.75" hidden="false" customHeight="false" outlineLevel="0" collapsed="false">
      <c r="A9" s="30" t="s">
        <v>6</v>
      </c>
      <c r="B9" s="67" t="n">
        <f aca="false">'Model Sheet 4'!AI26</f>
        <v>42132529</v>
      </c>
      <c r="C9" s="67" t="n">
        <f aca="false">'Model Sheet 4'!AJ26</f>
        <v>32222816</v>
      </c>
      <c r="D9" s="67" t="n">
        <f aca="false">'Model Sheet 4'!AK26</f>
        <v>33802414</v>
      </c>
    </row>
    <row r="10" customFormat="false" ht="12.75" hidden="false" customHeight="false" outlineLevel="0" collapsed="false">
      <c r="A10" s="30" t="s">
        <v>7</v>
      </c>
      <c r="B10" s="29" t="n">
        <f aca="false">'Model Sheet 4'!AK58</f>
        <v>723</v>
      </c>
      <c r="C10" s="29" t="n">
        <f aca="false">'Model Sheet 4'!AL58</f>
        <v>459</v>
      </c>
      <c r="D10" s="29" t="n">
        <f aca="false">'Model Sheet 4'!AM58</f>
        <v>417</v>
      </c>
    </row>
    <row r="11" customFormat="false" ht="13.5" hidden="false" customHeight="false" outlineLevel="0" collapsed="false">
      <c r="A11" s="68" t="s">
        <v>8</v>
      </c>
      <c r="B11" s="69" t="n">
        <f aca="false">'Model Sheet 4'!AK101</f>
        <v>24959892.2541</v>
      </c>
      <c r="C11" s="69" t="n">
        <f aca="false">'Model Sheet 4'!AL101</f>
        <v>16939173.8421</v>
      </c>
      <c r="D11" s="69" t="n">
        <f aca="false">'Model Sheet 4'!AM101</f>
        <v>16811906.7552</v>
      </c>
    </row>
    <row r="13" customFormat="false" ht="13.5" hidden="false" customHeight="false" outlineLevel="0" collapsed="false">
      <c r="A13" s="70"/>
      <c r="B13" s="70"/>
      <c r="C13" s="70"/>
      <c r="D13" s="70"/>
    </row>
    <row r="14" customFormat="false" ht="25.5" hidden="false" customHeight="false" outlineLevel="0" collapsed="false">
      <c r="A14" s="71" t="s">
        <v>78</v>
      </c>
      <c r="B14" s="72" t="s">
        <v>3</v>
      </c>
      <c r="C14" s="73" t="s">
        <v>4</v>
      </c>
      <c r="D14" s="72" t="s">
        <v>5</v>
      </c>
    </row>
    <row r="15" customFormat="false" ht="12.75" hidden="false" customHeight="false" outlineLevel="0" collapsed="false">
      <c r="A15" s="70" t="s">
        <v>6</v>
      </c>
      <c r="B15" s="10" t="n">
        <f aca="false">'Model Sheet 4'!AI42</f>
        <v>69250941.4715</v>
      </c>
      <c r="C15" s="10" t="n">
        <f aca="false">'Model Sheet 4'!AJ42</f>
        <v>53618316</v>
      </c>
      <c r="D15" s="10" t="n">
        <f aca="false">'Model Sheet 4'!AK42</f>
        <v>54618816.3076564</v>
      </c>
    </row>
    <row r="16" customFormat="false" ht="12.75" hidden="false" customHeight="false" outlineLevel="0" collapsed="false">
      <c r="A16" s="70" t="s">
        <v>7</v>
      </c>
      <c r="B16" s="70" t="n">
        <f aca="false">'Model Sheet 4'!AK73</f>
        <v>889</v>
      </c>
      <c r="C16" s="70" t="n">
        <f aca="false">'Model Sheet 4'!AL73</f>
        <v>681</v>
      </c>
      <c r="D16" s="70" t="n">
        <f aca="false">'Model Sheet 4'!AM73</f>
        <v>600</v>
      </c>
    </row>
    <row r="17" customFormat="false" ht="13.5" hidden="false" customHeight="false" outlineLevel="0" collapsed="false">
      <c r="A17" s="74" t="s">
        <v>8</v>
      </c>
      <c r="B17" s="75" t="n">
        <f aca="false">'Model Sheet 4'!AK113*1000000</f>
        <v>20309900.0006914</v>
      </c>
      <c r="C17" s="75" t="n">
        <f aca="false">'Model Sheet 4'!AL113*1000000</f>
        <v>17674799.9936342</v>
      </c>
      <c r="D17" s="75" t="n">
        <f aca="false">'Model Sheet 4'!AM113*1000000</f>
        <v>17259299.993515</v>
      </c>
    </row>
    <row r="18" customFormat="false" ht="12.75" hidden="false" customHeight="false" outlineLevel="0" collapsed="false">
      <c r="A18" s="70"/>
      <c r="B18" s="70"/>
      <c r="C18" s="70"/>
      <c r="D18" s="70"/>
    </row>
    <row r="19" customFormat="false" ht="13.5" hidden="false" customHeight="false" outlineLevel="0" collapsed="false">
      <c r="A19" s="70"/>
      <c r="B19" s="70"/>
      <c r="C19" s="70"/>
      <c r="D19" s="70"/>
    </row>
    <row r="20" customFormat="false" ht="12.75" hidden="false" customHeight="false" outlineLevel="0" collapsed="false">
      <c r="A20" s="71" t="s">
        <v>9</v>
      </c>
      <c r="B20" s="76"/>
      <c r="C20" s="70"/>
      <c r="D20" s="70"/>
    </row>
    <row r="21" customFormat="false" ht="12.75" hidden="false" customHeight="false" outlineLevel="0" collapsed="false">
      <c r="A21" s="18" t="s">
        <v>11</v>
      </c>
      <c r="B21" s="20" t="n">
        <f aca="false">'Model Sheet 3'!$AG$26</f>
        <v>740000</v>
      </c>
      <c r="C21" s="70"/>
      <c r="D21" s="70"/>
    </row>
    <row r="22" customFormat="false" ht="12.75" hidden="false" customHeight="false" outlineLevel="0" collapsed="false">
      <c r="A22" s="18" t="s">
        <v>13</v>
      </c>
      <c r="B22" s="20" t="n">
        <f aca="false">'Model Sheet 3'!$AG$29+'Model Sheet 3'!$AG$30</f>
        <v>175000</v>
      </c>
      <c r="C22" s="70"/>
      <c r="D22" s="70"/>
    </row>
    <row r="23" customFormat="false" ht="12.75" hidden="false" customHeight="false" outlineLevel="0" collapsed="false">
      <c r="A23" s="18" t="s">
        <v>14</v>
      </c>
      <c r="B23" s="20" t="n">
        <f aca="false">SUM('Model Sheet 3'!$AG$36:$AG$37)</f>
        <v>215000</v>
      </c>
      <c r="C23" s="70"/>
      <c r="D23" s="70"/>
    </row>
    <row r="24" customFormat="false" ht="12.75" hidden="false" customHeight="false" outlineLevel="0" collapsed="false">
      <c r="A24" s="18" t="s">
        <v>16</v>
      </c>
      <c r="B24" s="20" t="n">
        <f aca="false">SUM('Model Sheet 3'!$AG$38:$AG$39)</f>
        <v>165000</v>
      </c>
      <c r="C24" s="70"/>
      <c r="D24" s="70"/>
    </row>
    <row r="25" customFormat="false" ht="12.75" hidden="false" customHeight="false" outlineLevel="0" collapsed="false">
      <c r="A25" s="18" t="s">
        <v>18</v>
      </c>
      <c r="B25" s="20" t="n">
        <f aca="false">'Model Sheet 3'!$AG$31</f>
        <v>750000</v>
      </c>
      <c r="C25" s="70"/>
      <c r="D25" s="70"/>
    </row>
    <row r="26" customFormat="false" ht="12.75" hidden="false" customHeight="false" outlineLevel="0" collapsed="false">
      <c r="A26" s="18" t="s">
        <v>20</v>
      </c>
      <c r="B26" s="20" t="n">
        <f aca="false">'Model Sheet 3'!$AG$32+'Model Sheet 3'!$AG$40</f>
        <v>75000</v>
      </c>
      <c r="C26" s="70"/>
      <c r="D26" s="70"/>
    </row>
    <row r="27" customFormat="false" ht="12.75" hidden="false" customHeight="false" outlineLevel="0" collapsed="false">
      <c r="A27" s="77" t="s">
        <v>25</v>
      </c>
      <c r="B27" s="78" t="n">
        <f aca="false">SUM(B21:B26)</f>
        <v>2120000</v>
      </c>
      <c r="C27" s="70"/>
      <c r="D27" s="70"/>
    </row>
    <row r="28" customFormat="false" ht="12.75" hidden="false" customHeight="false" outlineLevel="0" collapsed="false">
      <c r="A28" s="79" t="s">
        <v>10</v>
      </c>
      <c r="B28" s="80"/>
      <c r="C28" s="70"/>
      <c r="D28" s="70"/>
    </row>
    <row r="29" customFormat="false" ht="12.75" hidden="false" customHeight="false" outlineLevel="0" collapsed="false">
      <c r="A29" s="18" t="s">
        <v>12</v>
      </c>
      <c r="B29" s="20" t="n">
        <f aca="false">'Model Sheet 3'!AL$46</f>
        <v>451000</v>
      </c>
      <c r="C29" s="70"/>
      <c r="D29" s="70"/>
    </row>
    <row r="30" customFormat="false" ht="12.75" hidden="false" customHeight="false" outlineLevel="0" collapsed="false">
      <c r="A30" s="22" t="s">
        <v>14</v>
      </c>
      <c r="B30" s="20" t="n">
        <f aca="false">'Model Sheet 3'!AL$47</f>
        <v>100000</v>
      </c>
      <c r="C30" s="70"/>
      <c r="D30" s="70"/>
    </row>
    <row r="31" customFormat="false" ht="12.75" hidden="false" customHeight="false" outlineLevel="0" collapsed="false">
      <c r="A31" s="22" t="s">
        <v>15</v>
      </c>
      <c r="B31" s="20" t="n">
        <f aca="false">'Model Sheet 3'!AL$48</f>
        <v>130000</v>
      </c>
      <c r="C31" s="70"/>
      <c r="D31" s="70"/>
    </row>
    <row r="32" customFormat="false" ht="12.75" hidden="false" customHeight="false" outlineLevel="0" collapsed="false">
      <c r="A32" s="22" t="s">
        <v>17</v>
      </c>
      <c r="B32" s="20" t="n">
        <f aca="false">'Model Sheet 3'!AL$49</f>
        <v>285000</v>
      </c>
      <c r="C32" s="70"/>
      <c r="D32" s="70"/>
    </row>
    <row r="33" customFormat="false" ht="12.75" hidden="false" customHeight="false" outlineLevel="0" collapsed="false">
      <c r="A33" s="22" t="s">
        <v>19</v>
      </c>
      <c r="B33" s="20" t="n">
        <f aca="false">'Model Sheet 3'!AL$50</f>
        <v>119000</v>
      </c>
      <c r="C33" s="70"/>
      <c r="D33" s="70"/>
    </row>
    <row r="34" customFormat="false" ht="12.75" hidden="false" customHeight="false" outlineLevel="0" collapsed="false">
      <c r="A34" s="22" t="s">
        <v>21</v>
      </c>
      <c r="B34" s="20" t="n">
        <f aca="false">'Model Sheet 3'!AL$51</f>
        <v>100000</v>
      </c>
      <c r="C34" s="70"/>
      <c r="D34" s="70"/>
    </row>
    <row r="35" customFormat="false" ht="12.75" hidden="false" customHeight="false" outlineLevel="0" collapsed="false">
      <c r="A35" s="18" t="s">
        <v>22</v>
      </c>
      <c r="B35" s="20" t="n">
        <f aca="false">ROUND(('Model Sheet 3'!AG$82/1000),0)*1000</f>
        <v>24000</v>
      </c>
      <c r="C35" s="70"/>
      <c r="D35" s="70"/>
    </row>
    <row r="36" customFormat="false" ht="12.75" hidden="false" customHeight="false" outlineLevel="0" collapsed="false">
      <c r="A36" s="18" t="s">
        <v>23</v>
      </c>
      <c r="B36" s="20" t="n">
        <f aca="false">ROUND(('Model Sheet 3'!AG$74-'Model Sheet 3'!AG$73)/1000,0)*1000</f>
        <v>140000</v>
      </c>
      <c r="D36" s="70"/>
    </row>
    <row r="37" customFormat="false" ht="12.75" hidden="false" customHeight="false" outlineLevel="0" collapsed="false">
      <c r="A37" s="22" t="s">
        <v>24</v>
      </c>
      <c r="B37" s="20" t="n">
        <f aca="false">'Model Sheet 3'!AL$52</f>
        <v>238000</v>
      </c>
      <c r="D37" s="70"/>
    </row>
    <row r="38" customFormat="false" ht="13.5" hidden="false" customHeight="false" outlineLevel="0" collapsed="false">
      <c r="A38" s="81" t="s">
        <v>25</v>
      </c>
      <c r="B38" s="82" t="n">
        <f aca="false">SUM(B31:B37)</f>
        <v>1036000</v>
      </c>
      <c r="C38" s="70"/>
      <c r="D38" s="70"/>
    </row>
    <row r="39" customFormat="false" ht="12.75" hidden="false" customHeight="false" outlineLevel="0" collapsed="false">
      <c r="A39" s="70"/>
      <c r="B39" s="70"/>
      <c r="C39" s="70"/>
      <c r="D39" s="70"/>
    </row>
    <row r="40" customFormat="false" ht="13.5" hidden="false" customHeight="false" outlineLevel="0" collapsed="false">
      <c r="A40" s="70"/>
      <c r="B40" s="70"/>
      <c r="C40" s="70"/>
      <c r="D40" s="70"/>
    </row>
    <row r="41" customFormat="false" ht="25.5" hidden="false" customHeight="false" outlineLevel="0" collapsed="false">
      <c r="A41" s="76"/>
      <c r="B41" s="73" t="s">
        <v>4</v>
      </c>
      <c r="C41" s="72" t="s">
        <v>5</v>
      </c>
    </row>
    <row r="42" customFormat="false" ht="12.75" hidden="false" customHeight="false" outlineLevel="0" collapsed="false">
      <c r="A42" s="34" t="s">
        <v>26</v>
      </c>
      <c r="B42" s="10"/>
      <c r="C42" s="10"/>
    </row>
    <row r="43" customFormat="false" ht="12.75" hidden="false" customHeight="false" outlineLevel="0" collapsed="false">
      <c r="A43" s="36" t="s">
        <v>27</v>
      </c>
      <c r="B43" s="10" t="n">
        <f aca="false">'Model Sheet 3'!X38</f>
        <v>0</v>
      </c>
      <c r="C43" s="10" t="n">
        <f aca="false">'Model Sheet 3'!X22</f>
        <v>915000</v>
      </c>
    </row>
    <row r="44" customFormat="false" ht="12.75" hidden="false" customHeight="false" outlineLevel="0" collapsed="false">
      <c r="A44" s="36" t="s">
        <v>28</v>
      </c>
      <c r="B44" s="10" t="n">
        <f aca="false">'Model Sheet 3'!X48-'Model Sheet 3'!X38</f>
        <v>0</v>
      </c>
      <c r="C44" s="10" t="n">
        <f aca="false">'Model Sheet 3'!X32-'Model Sheet 3'!X22</f>
        <v>1357899.58</v>
      </c>
    </row>
    <row r="45" customFormat="false" ht="12.75" hidden="false" customHeight="false" outlineLevel="0" collapsed="false">
      <c r="A45" s="36" t="s">
        <v>29</v>
      </c>
      <c r="B45" s="10" t="n">
        <f aca="false">SUM(B43:B44)</f>
        <v>0</v>
      </c>
      <c r="C45" s="10" t="n">
        <f aca="false">SUM(C43:C44)</f>
        <v>2272899.58</v>
      </c>
    </row>
    <row r="46" customFormat="false" ht="12.75" hidden="false" customHeight="false" outlineLevel="0" collapsed="false">
      <c r="B46" s="10"/>
      <c r="C46" s="10"/>
    </row>
    <row r="47" customFormat="false" ht="12.75" hidden="false" customHeight="false" outlineLevel="0" collapsed="false">
      <c r="A47" s="40" t="s">
        <v>30</v>
      </c>
      <c r="B47" s="10"/>
      <c r="C47" s="10"/>
    </row>
    <row r="48" customFormat="false" ht="12.75" hidden="false" customHeight="false" outlineLevel="0" collapsed="false">
      <c r="A48" s="36" t="s">
        <v>31</v>
      </c>
      <c r="B48" s="10" t="n">
        <f aca="false">'Model Sheet 3'!AA36</f>
        <v>0</v>
      </c>
      <c r="C48" s="10" t="n">
        <f aca="false">'Model Sheet 3'!AA20</f>
        <v>1487000</v>
      </c>
    </row>
    <row r="49" customFormat="false" ht="12.75" hidden="false" customHeight="false" outlineLevel="0" collapsed="false">
      <c r="A49" s="42" t="s">
        <v>32</v>
      </c>
      <c r="B49" s="20" t="n">
        <f aca="false">'Model Sheet 3'!AA42-'Model Sheet 3'!AA36</f>
        <v>0</v>
      </c>
      <c r="C49" s="20" t="n">
        <f aca="false">'Model Sheet 3'!AA26+'Model Sheet 3'!AA27-'Model Sheet 3'!AA20</f>
        <v>437931.59068978</v>
      </c>
    </row>
    <row r="50" customFormat="false" ht="13.5" hidden="false" customHeight="false" outlineLevel="0" collapsed="false">
      <c r="A50" s="83" t="s">
        <v>33</v>
      </c>
      <c r="B50" s="75" t="n">
        <f aca="false">SUM(B48:B49)</f>
        <v>0</v>
      </c>
      <c r="C50" s="75" t="n">
        <f aca="false">SUM(C48:C49)</f>
        <v>1924931.59068978</v>
      </c>
    </row>
    <row r="51" customFormat="false" ht="12.75" hidden="false" customHeight="false" outlineLevel="0" collapsed="false">
      <c r="A51" s="70"/>
      <c r="B51" s="70"/>
      <c r="C51" s="70"/>
      <c r="D51" s="70"/>
    </row>
    <row r="52" customFormat="false" ht="12.75" hidden="false" customHeight="false" outlineLevel="0" collapsed="false">
      <c r="A52" s="70"/>
      <c r="B52" s="70"/>
      <c r="C52" s="70"/>
      <c r="D52" s="70"/>
    </row>
    <row r="53" customFormat="false" ht="12.75" hidden="false" customHeight="false" outlineLevel="0" collapsed="false">
      <c r="A53" s="70"/>
      <c r="B53" s="70"/>
      <c r="C53" s="70"/>
      <c r="D53" s="70"/>
    </row>
    <row r="54" customFormat="false" ht="12.75" hidden="false" customHeight="false" outlineLevel="0" collapsed="false">
      <c r="A54" s="70"/>
      <c r="B54" s="70"/>
      <c r="C54" s="70"/>
      <c r="D54" s="70"/>
    </row>
    <row r="55" customFormat="false" ht="12.75" hidden="false" customHeight="false" outlineLevel="0" collapsed="false">
      <c r="A55" s="70"/>
      <c r="B55" s="70"/>
      <c r="C55" s="70"/>
      <c r="D55" s="70"/>
    </row>
  </sheetData>
  <mergeCells count="3">
    <mergeCell ref="A1:D1"/>
    <mergeCell ref="A2:D2"/>
    <mergeCell ref="A3:D3"/>
  </mergeCells>
  <printOptions headings="false" gridLines="false" gridLinesSet="true" horizontalCentered="true" verticalCentered="false"/>
  <pageMargins left="0.75" right="0.75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D4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2.75" zeroHeight="false" outlineLevelRow="0" outlineLevelCol="0"/>
  <cols>
    <col collapsed="false" customWidth="true" hidden="false" outlineLevel="0" max="1" min="1" style="0" width="39"/>
    <col collapsed="false" customWidth="true" hidden="false" outlineLevel="0" max="4" min="2" style="0" width="17.86"/>
  </cols>
  <sheetData>
    <row r="1" customFormat="false" ht="12.75" hidden="false" customHeight="false" outlineLevel="0" collapsed="false">
      <c r="A1" s="2" t="s">
        <v>0</v>
      </c>
      <c r="B1" s="2"/>
      <c r="C1" s="2"/>
      <c r="D1" s="2"/>
    </row>
    <row r="2" customFormat="false" ht="12.75" hidden="false" customHeight="false" outlineLevel="0" collapsed="false">
      <c r="A2" s="2" t="s">
        <v>79</v>
      </c>
      <c r="B2" s="2"/>
      <c r="C2" s="2"/>
      <c r="D2" s="2"/>
    </row>
    <row r="3" customFormat="false" ht="12.75" hidden="false" customHeight="false" outlineLevel="0" collapsed="false">
      <c r="A3" s="3" t="n">
        <f aca="true">TODAY()</f>
        <v>45201</v>
      </c>
      <c r="B3" s="3"/>
      <c r="C3" s="3"/>
      <c r="D3" s="3"/>
    </row>
    <row r="4" customFormat="false" ht="13.5" hidden="false" customHeight="false" outlineLevel="0" collapsed="false"/>
    <row r="5" customFormat="false" ht="25.5" hidden="false" customHeight="false" outlineLevel="0" collapsed="false">
      <c r="A5" s="84"/>
      <c r="B5" s="60" t="s">
        <v>3</v>
      </c>
      <c r="C5" s="73" t="s">
        <v>4</v>
      </c>
      <c r="D5" s="60" t="s">
        <v>5</v>
      </c>
    </row>
    <row r="6" customFormat="false" ht="12.75" hidden="false" customHeight="false" outlineLevel="0" collapsed="false">
      <c r="A6" s="0" t="s">
        <v>6</v>
      </c>
      <c r="B6" s="10" t="n">
        <f aca="false">'Model Sheet 4'!AI42</f>
        <v>69250941.4715</v>
      </c>
      <c r="C6" s="10" t="n">
        <f aca="false">'Model Sheet 4'!AJ42</f>
        <v>53618316</v>
      </c>
      <c r="D6" s="10" t="n">
        <f aca="false">'Model Sheet 4'!AK42</f>
        <v>54618816.3076564</v>
      </c>
    </row>
    <row r="7" customFormat="false" ht="12.75" hidden="false" customHeight="false" outlineLevel="0" collapsed="false">
      <c r="A7" s="0" t="s">
        <v>7</v>
      </c>
      <c r="B7" s="70" t="n">
        <f aca="false">'Model Sheet 4'!AK73</f>
        <v>889</v>
      </c>
      <c r="C7" s="70" t="n">
        <f aca="false">'Model Sheet 4'!AL73</f>
        <v>681</v>
      </c>
      <c r="D7" s="70" t="n">
        <f aca="false">'Model Sheet 4'!AM73</f>
        <v>600</v>
      </c>
    </row>
    <row r="8" customFormat="false" ht="13.5" hidden="false" customHeight="false" outlineLevel="0" collapsed="false">
      <c r="A8" s="68" t="s">
        <v>8</v>
      </c>
      <c r="B8" s="75" t="n">
        <f aca="false">'Model Sheet 4'!AK113*1000000</f>
        <v>20309900.0006914</v>
      </c>
      <c r="C8" s="75" t="n">
        <f aca="false">'Model Sheet 4'!AL113*1000000</f>
        <v>17674799.9936342</v>
      </c>
      <c r="D8" s="75" t="n">
        <f aca="false">'Model Sheet 4'!AM113*1000000</f>
        <v>17259299.993515</v>
      </c>
    </row>
    <row r="11" customFormat="false" ht="13.5" hidden="false" customHeight="false" outlineLevel="0" collapsed="false"/>
    <row r="12" customFormat="false" ht="12.75" hidden="false" customHeight="false" outlineLevel="0" collapsed="false">
      <c r="A12" s="59" t="s">
        <v>9</v>
      </c>
      <c r="B12" s="84"/>
    </row>
    <row r="13" customFormat="false" ht="12.75" hidden="false" customHeight="false" outlineLevel="0" collapsed="false">
      <c r="A13" s="18" t="s">
        <v>11</v>
      </c>
      <c r="B13" s="20" t="n">
        <f aca="false">'Model Sheet 3'!$AG$26</f>
        <v>740000</v>
      </c>
    </row>
    <row r="14" customFormat="false" ht="12.75" hidden="false" customHeight="false" outlineLevel="0" collapsed="false">
      <c r="A14" s="18" t="s">
        <v>13</v>
      </c>
      <c r="B14" s="20" t="n">
        <f aca="false">'Model Sheet 3'!$AG$29+'Model Sheet 3'!$AG$30</f>
        <v>175000</v>
      </c>
    </row>
    <row r="15" customFormat="false" ht="12.75" hidden="false" customHeight="false" outlineLevel="0" collapsed="false">
      <c r="A15" s="18" t="s">
        <v>14</v>
      </c>
      <c r="B15" s="20" t="n">
        <f aca="false">SUM('Model Sheet 3'!$AG$36:$AG$37)</f>
        <v>215000</v>
      </c>
    </row>
    <row r="16" customFormat="false" ht="12.75" hidden="false" customHeight="false" outlineLevel="0" collapsed="false">
      <c r="A16" s="18" t="s">
        <v>16</v>
      </c>
      <c r="B16" s="20" t="n">
        <f aca="false">SUM('Model Sheet 3'!$AG$38:$AG$39)</f>
        <v>165000</v>
      </c>
    </row>
    <row r="17" customFormat="false" ht="12.75" hidden="false" customHeight="false" outlineLevel="0" collapsed="false">
      <c r="A17" s="18" t="s">
        <v>18</v>
      </c>
      <c r="B17" s="20" t="n">
        <f aca="false">'Model Sheet 3'!$AG$31</f>
        <v>750000</v>
      </c>
    </row>
    <row r="18" customFormat="false" ht="12.75" hidden="false" customHeight="false" outlineLevel="0" collapsed="false">
      <c r="A18" s="18" t="s">
        <v>20</v>
      </c>
      <c r="B18" s="20" t="n">
        <f aca="false">'Model Sheet 3'!$AG$32+'Model Sheet 3'!$AG$40</f>
        <v>75000</v>
      </c>
    </row>
    <row r="19" customFormat="false" ht="12.75" hidden="false" customHeight="false" outlineLevel="0" collapsed="false">
      <c r="A19" s="85" t="s">
        <v>25</v>
      </c>
      <c r="B19" s="78" t="n">
        <f aca="false">SUM(B13:B18)</f>
        <v>2120000</v>
      </c>
    </row>
    <row r="20" customFormat="false" ht="12.75" hidden="false" customHeight="false" outlineLevel="0" collapsed="false">
      <c r="A20" s="30"/>
      <c r="B20" s="86"/>
    </row>
    <row r="21" customFormat="false" ht="12.75" hidden="false" customHeight="false" outlineLevel="0" collapsed="false">
      <c r="A21" s="46" t="s">
        <v>10</v>
      </c>
      <c r="B21" s="80"/>
    </row>
    <row r="22" customFormat="false" ht="12.75" hidden="false" customHeight="false" outlineLevel="0" collapsed="false">
      <c r="A22" s="18" t="s">
        <v>12</v>
      </c>
      <c r="B22" s="20" t="n">
        <f aca="false">'Model Sheet 3'!AL$46</f>
        <v>451000</v>
      </c>
    </row>
    <row r="23" customFormat="false" ht="12.75" hidden="false" customHeight="false" outlineLevel="0" collapsed="false">
      <c r="A23" s="22" t="s">
        <v>14</v>
      </c>
      <c r="B23" s="20" t="n">
        <f aca="false">'Model Sheet 3'!AL$47</f>
        <v>100000</v>
      </c>
    </row>
    <row r="24" customFormat="false" ht="12.75" hidden="false" customHeight="false" outlineLevel="0" collapsed="false">
      <c r="A24" s="22" t="s">
        <v>15</v>
      </c>
      <c r="B24" s="20" t="n">
        <f aca="false">'Model Sheet 3'!AL$48</f>
        <v>130000</v>
      </c>
    </row>
    <row r="25" customFormat="false" ht="12.75" hidden="false" customHeight="false" outlineLevel="0" collapsed="false">
      <c r="A25" s="22" t="s">
        <v>17</v>
      </c>
      <c r="B25" s="20" t="n">
        <f aca="false">'Model Sheet 3'!AL$49</f>
        <v>285000</v>
      </c>
    </row>
    <row r="26" customFormat="false" ht="12.75" hidden="false" customHeight="false" outlineLevel="0" collapsed="false">
      <c r="A26" s="22" t="s">
        <v>19</v>
      </c>
      <c r="B26" s="20" t="n">
        <f aca="false">'Model Sheet 3'!AL$50</f>
        <v>119000</v>
      </c>
    </row>
    <row r="27" customFormat="false" ht="12.75" hidden="false" customHeight="false" outlineLevel="0" collapsed="false">
      <c r="A27" s="22" t="s">
        <v>21</v>
      </c>
      <c r="B27" s="20" t="n">
        <f aca="false">'Model Sheet 3'!AL$51</f>
        <v>100000</v>
      </c>
    </row>
    <row r="28" customFormat="false" ht="12.75" hidden="false" customHeight="false" outlineLevel="0" collapsed="false">
      <c r="A28" s="18" t="s">
        <v>22</v>
      </c>
      <c r="B28" s="20" t="n">
        <f aca="false">ROUND(('Model Sheet 3'!AG$82/1000),0)*1000</f>
        <v>24000</v>
      </c>
    </row>
    <row r="29" customFormat="false" ht="12.75" hidden="false" customHeight="false" outlineLevel="0" collapsed="false">
      <c r="A29" s="18" t="s">
        <v>23</v>
      </c>
      <c r="B29" s="20" t="n">
        <f aca="false">ROUND(('Model Sheet 3'!AG$74-'Model Sheet 3'!AG$73)/1000,0)*1000</f>
        <v>140000</v>
      </c>
    </row>
    <row r="30" customFormat="false" ht="12.75" hidden="false" customHeight="false" outlineLevel="0" collapsed="false">
      <c r="A30" s="22" t="s">
        <v>24</v>
      </c>
      <c r="B30" s="20" t="n">
        <f aca="false">'Model Sheet 3'!AL$52</f>
        <v>238000</v>
      </c>
    </row>
    <row r="31" customFormat="false" ht="13.5" hidden="false" customHeight="false" outlineLevel="0" collapsed="false">
      <c r="A31" s="37" t="s">
        <v>25</v>
      </c>
      <c r="B31" s="82" t="n">
        <f aca="false">SUM(B24:B30)</f>
        <v>1036000</v>
      </c>
    </row>
    <row r="34" customFormat="false" ht="13.5" hidden="false" customHeight="false" outlineLevel="0" collapsed="false"/>
    <row r="35" customFormat="false" ht="25.5" hidden="false" customHeight="false" outlineLevel="0" collapsed="false">
      <c r="A35" s="76"/>
      <c r="B35" s="73" t="s">
        <v>4</v>
      </c>
      <c r="C35" s="72" t="s">
        <v>5</v>
      </c>
    </row>
    <row r="36" customFormat="false" ht="12.75" hidden="false" customHeight="false" outlineLevel="0" collapsed="false">
      <c r="A36" s="34" t="s">
        <v>26</v>
      </c>
      <c r="B36" s="10"/>
      <c r="C36" s="10"/>
    </row>
    <row r="37" customFormat="false" ht="12.75" hidden="false" customHeight="false" outlineLevel="0" collapsed="false">
      <c r="A37" s="36" t="s">
        <v>27</v>
      </c>
      <c r="B37" s="10" t="n">
        <f aca="false">'Model Sheet 3'!X38</f>
        <v>0</v>
      </c>
      <c r="C37" s="10" t="n">
        <f aca="false">'Model Sheet 3'!X22</f>
        <v>915000</v>
      </c>
    </row>
    <row r="38" customFormat="false" ht="12.75" hidden="false" customHeight="false" outlineLevel="0" collapsed="false">
      <c r="A38" s="36" t="s">
        <v>28</v>
      </c>
      <c r="B38" s="10" t="n">
        <f aca="false">'Model Sheet 3'!X48-'Model Sheet 3'!X38</f>
        <v>0</v>
      </c>
      <c r="C38" s="10" t="n">
        <f aca="false">'Model Sheet 3'!X32-'Model Sheet 3'!X22</f>
        <v>1357899.58</v>
      </c>
    </row>
    <row r="39" customFormat="false" ht="12.75" hidden="false" customHeight="false" outlineLevel="0" collapsed="false">
      <c r="A39" s="36" t="s">
        <v>29</v>
      </c>
      <c r="B39" s="10" t="n">
        <f aca="false">SUM(B37:B38)</f>
        <v>0</v>
      </c>
      <c r="C39" s="10" t="n">
        <f aca="false">SUM(C37:C38)</f>
        <v>2272899.58</v>
      </c>
    </row>
    <row r="40" customFormat="false" ht="12.75" hidden="false" customHeight="false" outlineLevel="0" collapsed="false">
      <c r="B40" s="10"/>
      <c r="C40" s="10"/>
    </row>
    <row r="41" customFormat="false" ht="12.75" hidden="false" customHeight="false" outlineLevel="0" collapsed="false">
      <c r="A41" s="40" t="s">
        <v>30</v>
      </c>
      <c r="B41" s="10"/>
      <c r="C41" s="10"/>
    </row>
    <row r="42" customFormat="false" ht="12.75" hidden="false" customHeight="false" outlineLevel="0" collapsed="false">
      <c r="A42" s="36" t="s">
        <v>31</v>
      </c>
      <c r="B42" s="10" t="n">
        <f aca="false">'Model Sheet 3'!AA36</f>
        <v>0</v>
      </c>
      <c r="C42" s="10" t="n">
        <f aca="false">'Model Sheet 3'!AA20</f>
        <v>1487000</v>
      </c>
    </row>
    <row r="43" customFormat="false" ht="12.75" hidden="false" customHeight="false" outlineLevel="0" collapsed="false">
      <c r="A43" s="42" t="s">
        <v>32</v>
      </c>
      <c r="B43" s="20" t="n">
        <f aca="false">'Model Sheet 3'!AA42-'Model Sheet 3'!AA36</f>
        <v>0</v>
      </c>
      <c r="C43" s="20" t="n">
        <f aca="false">'Model Sheet 3'!AA26+'Model Sheet 3'!AA27-'Model Sheet 3'!AA20</f>
        <v>437931.59068978</v>
      </c>
    </row>
    <row r="44" customFormat="false" ht="13.5" hidden="false" customHeight="false" outlineLevel="0" collapsed="false">
      <c r="A44" s="83" t="s">
        <v>33</v>
      </c>
      <c r="B44" s="75" t="n">
        <f aca="false">SUM(B42:B43)</f>
        <v>0</v>
      </c>
      <c r="C44" s="75" t="n">
        <f aca="false">SUM(C42:C43)</f>
        <v>1924931.59068978</v>
      </c>
    </row>
  </sheetData>
  <mergeCells count="3">
    <mergeCell ref="A1:D1"/>
    <mergeCell ref="A2:D2"/>
    <mergeCell ref="A3:D3"/>
  </mergeCells>
  <printOptions headings="false" gridLines="false" gridLinesSet="true" horizontalCentered="true" verticalCentered="false"/>
  <pageMargins left="0.75" right="0.75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M6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2.75" zeroHeight="false" outlineLevelRow="0" outlineLevelCol="0"/>
  <cols>
    <col collapsed="false" customWidth="true" hidden="false" outlineLevel="0" max="1" min="1" style="87" width="4.29"/>
    <col collapsed="false" customWidth="true" hidden="false" outlineLevel="0" max="2" min="2" style="87" width="10.71"/>
    <col collapsed="false" customWidth="true" hidden="false" outlineLevel="0" max="3" min="3" style="87" width="49.29"/>
    <col collapsed="false" customWidth="true" hidden="false" outlineLevel="0" max="5" min="4" style="88" width="6.29"/>
    <col collapsed="false" customWidth="true" hidden="false" outlineLevel="0" max="22" min="6" style="87" width="6.29"/>
    <col collapsed="false" customWidth="true" hidden="false" outlineLevel="0" max="25" min="23" style="87" width="9.14"/>
  </cols>
  <sheetData>
    <row r="1" s="90" customFormat="true" ht="30" hidden="false" customHeight="false" outlineLevel="0" collapsed="false">
      <c r="A1" s="89" t="s">
        <v>80</v>
      </c>
    </row>
    <row r="3" customFormat="false" ht="12.75" hidden="false" customHeight="false" outlineLevel="0" collapsed="false">
      <c r="A3" s="87" t="s">
        <v>81</v>
      </c>
    </row>
    <row r="5" s="91" customFormat="true" ht="12.75" hidden="false" customHeight="false" outlineLevel="0" collapsed="false"/>
    <row r="6" s="91" customFormat="true" ht="12.75" hidden="false" customHeight="false" outlineLevel="0" collapsed="false">
      <c r="A6" s="92" t="s">
        <v>82</v>
      </c>
    </row>
    <row r="7" s="91" customFormat="true" ht="12.75" hidden="false" customHeight="false" outlineLevel="0" collapsed="false">
      <c r="A7" s="92" t="s">
        <v>83</v>
      </c>
    </row>
    <row r="8" s="91" customFormat="true" ht="12.75" hidden="false" customHeight="false" outlineLevel="0" collapsed="false">
      <c r="A8" s="92" t="s">
        <v>84</v>
      </c>
    </row>
    <row r="9" s="91" customFormat="true" ht="12.75" hidden="false" customHeight="false" outlineLevel="0" collapsed="false"/>
    <row r="10" s="91" customFormat="true" ht="12.75" hidden="false" customHeight="false" outlineLevel="0" collapsed="false">
      <c r="A10" s="92" t="s">
        <v>85</v>
      </c>
    </row>
    <row r="11" s="91" customFormat="true" ht="12.75" hidden="false" customHeight="false" outlineLevel="0" collapsed="false">
      <c r="A11" s="92"/>
      <c r="B11" s="92" t="s">
        <v>86</v>
      </c>
    </row>
    <row r="12" s="91" customFormat="true" ht="12.75" hidden="false" customHeight="false" outlineLevel="0" collapsed="false">
      <c r="A12" s="92"/>
      <c r="B12" s="92" t="s">
        <v>87</v>
      </c>
    </row>
    <row r="13" s="91" customFormat="true" ht="12.75" hidden="false" customHeight="false" outlineLevel="0" collapsed="false">
      <c r="A13" s="92"/>
      <c r="B13" s="92" t="s">
        <v>88</v>
      </c>
    </row>
    <row r="14" s="91" customFormat="true" ht="12.75" hidden="false" customHeight="false" outlineLevel="0" collapsed="false">
      <c r="A14" s="92"/>
      <c r="B14" s="92" t="s">
        <v>89</v>
      </c>
    </row>
    <row r="15" s="91" customFormat="true" ht="12.75" hidden="false" customHeight="false" outlineLevel="0" collapsed="false">
      <c r="B15" s="92" t="s">
        <v>90</v>
      </c>
    </row>
    <row r="16" customFormat="false" ht="13.5" hidden="false" customHeight="false" outlineLevel="0" collapsed="false"/>
    <row r="17" customFormat="false" ht="13.5" hidden="false" customHeight="false" outlineLevel="0" collapsed="false">
      <c r="A17" s="93" t="s">
        <v>91</v>
      </c>
      <c r="B17" s="94"/>
      <c r="C17" s="94"/>
      <c r="D17" s="95"/>
      <c r="E17" s="95"/>
      <c r="F17" s="94"/>
      <c r="G17" s="94"/>
      <c r="H17" s="94"/>
      <c r="I17" s="94"/>
      <c r="J17" s="94"/>
      <c r="K17" s="96"/>
      <c r="L17" s="96"/>
      <c r="M17" s="96"/>
      <c r="N17" s="96"/>
      <c r="O17" s="96"/>
      <c r="P17" s="96"/>
      <c r="Q17" s="96"/>
      <c r="R17" s="96"/>
      <c r="S17" s="96"/>
      <c r="T17" s="96"/>
      <c r="U17" s="96"/>
      <c r="V17" s="97"/>
    </row>
    <row r="18" customFormat="false" ht="12.75" hidden="false" customHeight="false" outlineLevel="0" collapsed="false">
      <c r="A18" s="93"/>
      <c r="B18" s="94"/>
      <c r="C18" s="98"/>
      <c r="D18" s="99" t="s">
        <v>92</v>
      </c>
      <c r="E18" s="95"/>
      <c r="F18" s="94"/>
      <c r="G18" s="94"/>
      <c r="H18" s="94"/>
      <c r="I18" s="94"/>
      <c r="J18" s="98"/>
      <c r="K18" s="100" t="s">
        <v>93</v>
      </c>
      <c r="L18" s="101"/>
      <c r="M18" s="102"/>
      <c r="N18" s="102"/>
      <c r="O18" s="102"/>
      <c r="P18" s="102"/>
      <c r="Q18" s="103"/>
      <c r="R18" s="104" t="s">
        <v>94</v>
      </c>
      <c r="S18" s="105"/>
      <c r="T18" s="106"/>
      <c r="U18" s="106"/>
      <c r="V18" s="107"/>
      <c r="W18" s="108"/>
      <c r="X18" s="108"/>
    </row>
    <row r="19" customFormat="false" ht="12.75" hidden="false" customHeight="false" outlineLevel="0" collapsed="false">
      <c r="A19" s="104"/>
      <c r="B19" s="102"/>
      <c r="C19" s="103"/>
      <c r="D19" s="102" t="s">
        <v>95</v>
      </c>
      <c r="E19" s="101"/>
      <c r="F19" s="102"/>
      <c r="G19" s="102"/>
      <c r="H19" s="102"/>
      <c r="I19" s="102"/>
      <c r="J19" s="103"/>
      <c r="K19" s="102" t="s">
        <v>95</v>
      </c>
      <c r="L19" s="101"/>
      <c r="M19" s="102"/>
      <c r="N19" s="102"/>
      <c r="O19" s="102"/>
      <c r="P19" s="102"/>
      <c r="Q19" s="103"/>
      <c r="R19" s="104" t="s">
        <v>95</v>
      </c>
      <c r="S19" s="105"/>
      <c r="T19" s="105"/>
      <c r="U19" s="105"/>
      <c r="V19" s="109"/>
      <c r="W19" s="108"/>
      <c r="X19" s="108"/>
    </row>
    <row r="20" customFormat="false" ht="13.5" hidden="false" customHeight="false" outlineLevel="0" collapsed="false">
      <c r="A20" s="110" t="s">
        <v>96</v>
      </c>
      <c r="B20" s="111"/>
      <c r="C20" s="112"/>
      <c r="D20" s="105" t="s">
        <v>97</v>
      </c>
      <c r="E20" s="105" t="s">
        <v>98</v>
      </c>
      <c r="F20" s="105" t="s">
        <v>99</v>
      </c>
      <c r="G20" s="105" t="s">
        <v>100</v>
      </c>
      <c r="H20" s="105" t="s">
        <v>101</v>
      </c>
      <c r="I20" s="105" t="s">
        <v>102</v>
      </c>
      <c r="J20" s="109" t="s">
        <v>103</v>
      </c>
      <c r="K20" s="113" t="s">
        <v>97</v>
      </c>
      <c r="L20" s="105" t="s">
        <v>98</v>
      </c>
      <c r="M20" s="105" t="s">
        <v>99</v>
      </c>
      <c r="N20" s="105" t="s">
        <v>100</v>
      </c>
      <c r="O20" s="105" t="s">
        <v>101</v>
      </c>
      <c r="P20" s="105" t="s">
        <v>102</v>
      </c>
      <c r="Q20" s="109" t="s">
        <v>103</v>
      </c>
      <c r="R20" s="113" t="s">
        <v>97</v>
      </c>
      <c r="S20" s="105" t="s">
        <v>104</v>
      </c>
      <c r="T20" s="114" t="s">
        <v>105</v>
      </c>
      <c r="U20" s="114" t="s">
        <v>106</v>
      </c>
      <c r="V20" s="115" t="s">
        <v>107</v>
      </c>
      <c r="X20" s="108"/>
    </row>
    <row r="21" customFormat="false" ht="12.75" hidden="false" customHeight="false" outlineLevel="0" collapsed="false">
      <c r="A21" s="113"/>
      <c r="B21" s="105"/>
      <c r="C21" s="105"/>
      <c r="D21" s="116"/>
      <c r="E21" s="99"/>
      <c r="F21" s="94"/>
      <c r="G21" s="94"/>
      <c r="H21" s="94"/>
      <c r="I21" s="94"/>
      <c r="J21" s="94"/>
      <c r="K21" s="94"/>
      <c r="L21" s="94"/>
      <c r="M21" s="94"/>
      <c r="N21" s="94"/>
      <c r="O21" s="94"/>
      <c r="P21" s="94"/>
      <c r="Q21" s="94"/>
      <c r="R21" s="94"/>
      <c r="S21" s="106"/>
      <c r="T21" s="106"/>
      <c r="U21" s="106"/>
      <c r="V21" s="107"/>
      <c r="X21" s="108"/>
    </row>
    <row r="22" customFormat="false" ht="13.5" hidden="false" customHeight="false" outlineLevel="0" collapsed="false">
      <c r="A22" s="113" t="s">
        <v>108</v>
      </c>
      <c r="B22" s="105"/>
      <c r="C22" s="105"/>
      <c r="D22" s="117"/>
      <c r="E22" s="100"/>
      <c r="F22" s="102"/>
      <c r="G22" s="105"/>
      <c r="H22" s="105"/>
      <c r="I22" s="105"/>
      <c r="J22" s="105"/>
      <c r="K22" s="102"/>
      <c r="L22" s="102"/>
      <c r="M22" s="102"/>
      <c r="N22" s="102"/>
      <c r="O22" s="102"/>
      <c r="P22" s="102"/>
      <c r="Q22" s="102"/>
      <c r="R22" s="102" t="n">
        <v>56</v>
      </c>
      <c r="S22" s="102" t="n">
        <v>23</v>
      </c>
      <c r="T22" s="111" t="n">
        <v>12</v>
      </c>
      <c r="U22" s="111" t="n">
        <v>3</v>
      </c>
      <c r="V22" s="112" t="n">
        <v>4</v>
      </c>
    </row>
    <row r="23" customFormat="false" ht="12.75" hidden="false" customHeight="false" outlineLevel="0" collapsed="false">
      <c r="A23" s="113"/>
      <c r="B23" s="105" t="s">
        <v>109</v>
      </c>
      <c r="C23" s="105"/>
      <c r="D23" s="118" t="n">
        <v>28</v>
      </c>
      <c r="E23" s="119" t="n">
        <v>12</v>
      </c>
      <c r="F23" s="119" t="n">
        <v>60</v>
      </c>
      <c r="G23" s="119" t="n">
        <v>38</v>
      </c>
      <c r="H23" s="119" t="n">
        <v>3</v>
      </c>
      <c r="I23" s="119" t="n">
        <v>3</v>
      </c>
      <c r="J23" s="119" t="n">
        <v>0</v>
      </c>
      <c r="K23" s="119" t="n">
        <v>42</v>
      </c>
      <c r="L23" s="119" t="n">
        <v>19</v>
      </c>
      <c r="M23" s="119" t="n">
        <v>90</v>
      </c>
      <c r="N23" s="119" t="n">
        <v>58</v>
      </c>
      <c r="O23" s="119" t="n">
        <v>5</v>
      </c>
      <c r="P23" s="119" t="n">
        <v>4</v>
      </c>
      <c r="Q23" s="119" t="n">
        <v>1</v>
      </c>
      <c r="R23" s="119" t="n">
        <v>56</v>
      </c>
      <c r="S23" s="119" t="n">
        <v>23</v>
      </c>
      <c r="T23" s="119" t="n">
        <v>12</v>
      </c>
      <c r="U23" s="120" t="n">
        <v>3</v>
      </c>
      <c r="V23" s="121" t="n">
        <v>4</v>
      </c>
    </row>
    <row r="24" customFormat="false" ht="12.75" hidden="false" customHeight="false" outlineLevel="0" collapsed="false">
      <c r="A24" s="113"/>
      <c r="B24" s="105" t="s">
        <v>110</v>
      </c>
      <c r="C24" s="105"/>
      <c r="D24" s="122"/>
      <c r="E24" s="123"/>
      <c r="F24" s="123"/>
      <c r="G24" s="123"/>
      <c r="H24" s="123"/>
      <c r="I24" s="123"/>
      <c r="J24" s="123"/>
      <c r="K24" s="123"/>
      <c r="L24" s="123"/>
      <c r="M24" s="123"/>
      <c r="N24" s="123"/>
      <c r="O24" s="123"/>
      <c r="P24" s="123"/>
      <c r="Q24" s="123"/>
      <c r="R24" s="123"/>
      <c r="S24" s="123"/>
      <c r="T24" s="123"/>
      <c r="U24" s="102"/>
      <c r="V24" s="103"/>
    </row>
    <row r="25" customFormat="false" ht="12.75" hidden="false" customHeight="false" outlineLevel="0" collapsed="false">
      <c r="A25" s="113"/>
      <c r="B25" s="105"/>
      <c r="C25" s="105" t="s">
        <v>5</v>
      </c>
      <c r="D25" s="124" t="n">
        <v>5</v>
      </c>
      <c r="E25" s="125" t="n">
        <v>2</v>
      </c>
      <c r="F25" s="125" t="n">
        <v>11</v>
      </c>
      <c r="G25" s="125" t="n">
        <v>7</v>
      </c>
      <c r="H25" s="125" t="n">
        <v>1</v>
      </c>
      <c r="I25" s="125" t="n">
        <v>1</v>
      </c>
      <c r="J25" s="125" t="n">
        <v>0</v>
      </c>
      <c r="K25" s="125" t="n">
        <v>8</v>
      </c>
      <c r="L25" s="125" t="n">
        <v>3</v>
      </c>
      <c r="M25" s="125" t="n">
        <v>17</v>
      </c>
      <c r="N25" s="125" t="n">
        <v>11</v>
      </c>
      <c r="O25" s="125" t="n">
        <v>1</v>
      </c>
      <c r="P25" s="125" t="n">
        <v>1</v>
      </c>
      <c r="Q25" s="125" t="n">
        <v>0</v>
      </c>
      <c r="R25" s="125" t="n">
        <v>7</v>
      </c>
      <c r="S25" s="125" t="n">
        <v>3</v>
      </c>
      <c r="T25" s="125" t="n">
        <v>14</v>
      </c>
      <c r="U25" s="126" t="n">
        <v>2</v>
      </c>
      <c r="V25" s="127" t="n">
        <v>1</v>
      </c>
    </row>
    <row r="26" customFormat="false" ht="12.75" hidden="false" customHeight="false" outlineLevel="0" collapsed="false">
      <c r="A26" s="113"/>
      <c r="B26" s="105"/>
      <c r="C26" s="105" t="s">
        <v>111</v>
      </c>
      <c r="D26" s="124" t="n">
        <v>1</v>
      </c>
      <c r="E26" s="125" t="n">
        <v>0</v>
      </c>
      <c r="F26" s="125" t="n">
        <v>2</v>
      </c>
      <c r="G26" s="125" t="n">
        <v>1</v>
      </c>
      <c r="H26" s="125" t="n">
        <v>0</v>
      </c>
      <c r="I26" s="125" t="n">
        <v>0</v>
      </c>
      <c r="J26" s="125" t="n">
        <v>0</v>
      </c>
      <c r="K26" s="125" t="n">
        <v>2</v>
      </c>
      <c r="L26" s="125" t="n">
        <v>1</v>
      </c>
      <c r="M26" s="125" t="n">
        <v>3</v>
      </c>
      <c r="N26" s="125" t="n">
        <v>2</v>
      </c>
      <c r="O26" s="125" t="n">
        <v>0</v>
      </c>
      <c r="P26" s="125" t="n">
        <v>0</v>
      </c>
      <c r="Q26" s="125" t="n">
        <v>0</v>
      </c>
      <c r="R26" s="125" t="n">
        <v>1</v>
      </c>
      <c r="S26" s="125" t="n">
        <v>1</v>
      </c>
      <c r="T26" s="125" t="n">
        <v>3</v>
      </c>
      <c r="U26" s="126" t="n">
        <v>3</v>
      </c>
      <c r="V26" s="127" t="n">
        <v>2</v>
      </c>
    </row>
    <row r="27" customFormat="false" ht="12.75" hidden="false" customHeight="false" outlineLevel="0" collapsed="false">
      <c r="A27" s="113"/>
      <c r="B27" s="105"/>
      <c r="C27" s="105" t="s">
        <v>112</v>
      </c>
      <c r="D27" s="124" t="n">
        <v>7</v>
      </c>
      <c r="E27" s="125" t="n">
        <v>3</v>
      </c>
      <c r="F27" s="125" t="n">
        <v>15</v>
      </c>
      <c r="G27" s="125" t="n">
        <v>10</v>
      </c>
      <c r="H27" s="125" t="n">
        <v>1</v>
      </c>
      <c r="I27" s="125" t="n">
        <v>1</v>
      </c>
      <c r="J27" s="125" t="n">
        <v>0</v>
      </c>
      <c r="K27" s="125" t="n">
        <v>11</v>
      </c>
      <c r="L27" s="125" t="n">
        <v>5</v>
      </c>
      <c r="M27" s="125" t="n">
        <v>23</v>
      </c>
      <c r="N27" s="125" t="n">
        <v>14</v>
      </c>
      <c r="O27" s="125" t="n">
        <v>1</v>
      </c>
      <c r="P27" s="125" t="n">
        <v>1</v>
      </c>
      <c r="Q27" s="125" t="n">
        <v>0</v>
      </c>
      <c r="R27" s="125" t="n">
        <v>9</v>
      </c>
      <c r="S27" s="125" t="n">
        <v>4</v>
      </c>
      <c r="T27" s="125" t="n">
        <v>19</v>
      </c>
      <c r="U27" s="126" t="n">
        <v>5</v>
      </c>
      <c r="V27" s="127" t="n">
        <v>3</v>
      </c>
    </row>
    <row r="28" customFormat="false" ht="12.75" hidden="false" customHeight="false" outlineLevel="0" collapsed="false">
      <c r="A28" s="104"/>
      <c r="B28" s="102"/>
      <c r="C28" s="102"/>
      <c r="D28" s="128"/>
      <c r="E28" s="129"/>
      <c r="F28" s="129"/>
      <c r="G28" s="129"/>
      <c r="H28" s="129"/>
      <c r="I28" s="129"/>
      <c r="J28" s="129"/>
      <c r="K28" s="129"/>
      <c r="L28" s="129"/>
      <c r="M28" s="129"/>
      <c r="N28" s="129"/>
      <c r="O28" s="129"/>
      <c r="P28" s="129"/>
      <c r="Q28" s="129"/>
      <c r="R28" s="129"/>
      <c r="S28" s="129"/>
      <c r="T28" s="129"/>
      <c r="U28" s="102"/>
      <c r="V28" s="103"/>
    </row>
    <row r="29" customFormat="false" ht="12.75" hidden="false" customHeight="false" outlineLevel="0" collapsed="false">
      <c r="A29" s="113" t="s">
        <v>113</v>
      </c>
      <c r="B29" s="102"/>
      <c r="C29" s="102"/>
      <c r="D29" s="128" t="n">
        <f aca="false">SUM(D22:D27)+D53+D54</f>
        <v>42</v>
      </c>
      <c r="E29" s="129" t="n">
        <f aca="false">SUM(E22:E27)+E53+E54</f>
        <v>19</v>
      </c>
      <c r="F29" s="129" t="n">
        <f aca="false">SUM(F22:F27)+F53+F54</f>
        <v>89</v>
      </c>
      <c r="G29" s="129" t="n">
        <f aca="false">SUM(G22:G27)+G53+G54</f>
        <v>58</v>
      </c>
      <c r="H29" s="129" t="n">
        <f aca="false">SUM(H22:H27)+H53+H54</f>
        <v>6</v>
      </c>
      <c r="I29" s="129" t="n">
        <f aca="false">SUM(I22:I27)+I53+I54</f>
        <v>7</v>
      </c>
      <c r="J29" s="129" t="n">
        <f aca="false">SUM(J22:J27)+J53+J54</f>
        <v>1</v>
      </c>
      <c r="K29" s="129" t="n">
        <f aca="false">SUM(K22:K27)+K53+K54</f>
        <v>65</v>
      </c>
      <c r="L29" s="129" t="n">
        <f aca="false">SUM(L22:L27)+L53+L54</f>
        <v>29</v>
      </c>
      <c r="M29" s="129" t="n">
        <f aca="false">SUM(M22:M27)+M53+M54</f>
        <v>135</v>
      </c>
      <c r="N29" s="129" t="n">
        <f aca="false">SUM(N22:N27)+N53+N54</f>
        <v>86</v>
      </c>
      <c r="O29" s="129" t="n">
        <f aca="false">SUM(O22:O27)+O53+O54</f>
        <v>9</v>
      </c>
      <c r="P29" s="129" t="n">
        <f aca="false">SUM(P22:P27)+P53+P54</f>
        <v>7</v>
      </c>
      <c r="Q29" s="129" t="n">
        <f aca="false">SUM(Q22:Q27)+Q53+Q54</f>
        <v>3</v>
      </c>
      <c r="R29" s="129" t="n">
        <f aca="false">SUM(R22:R27)+R53+R54</f>
        <v>130</v>
      </c>
      <c r="S29" s="129" t="n">
        <f aca="false">SUM(S22:S27)+S53+S54</f>
        <v>56</v>
      </c>
      <c r="T29" s="129" t="n">
        <f aca="false">SUM(T22:T27)+T53+T54</f>
        <v>61</v>
      </c>
      <c r="U29" s="130" t="n">
        <f aca="false">SUM(U22:U27)+U53+U54</f>
        <v>19</v>
      </c>
      <c r="V29" s="131" t="n">
        <f aca="false">SUM(V22:V27)+V53+V54</f>
        <v>17</v>
      </c>
      <c r="W29" s="108" t="n">
        <f aca="false">SUM(D29:V29)</f>
        <v>839</v>
      </c>
    </row>
    <row r="30" customFormat="false" ht="12.75" hidden="false" customHeight="false" outlineLevel="0" collapsed="false">
      <c r="A30" s="113"/>
      <c r="B30" s="102"/>
      <c r="C30" s="102"/>
      <c r="D30" s="128"/>
      <c r="E30" s="129"/>
      <c r="F30" s="129"/>
      <c r="G30" s="129"/>
      <c r="H30" s="129"/>
      <c r="I30" s="129"/>
      <c r="J30" s="129"/>
      <c r="K30" s="129"/>
      <c r="L30" s="129"/>
      <c r="M30" s="129"/>
      <c r="N30" s="129"/>
      <c r="O30" s="129"/>
      <c r="P30" s="129"/>
      <c r="Q30" s="129"/>
      <c r="R30" s="129"/>
      <c r="S30" s="129"/>
      <c r="T30" s="129"/>
      <c r="U30" s="102"/>
      <c r="V30" s="103"/>
    </row>
    <row r="31" customFormat="false" ht="12.75" hidden="false" customHeight="false" outlineLevel="0" collapsed="false">
      <c r="A31" s="113" t="s">
        <v>114</v>
      </c>
      <c r="B31" s="102"/>
      <c r="C31" s="102"/>
      <c r="D31" s="124" t="n">
        <v>165</v>
      </c>
      <c r="E31" s="132"/>
      <c r="F31" s="132"/>
      <c r="G31" s="132"/>
      <c r="H31" s="132"/>
      <c r="I31" s="132"/>
      <c r="J31" s="132"/>
      <c r="K31" s="125" t="n">
        <v>180</v>
      </c>
      <c r="L31" s="132"/>
      <c r="M31" s="132"/>
      <c r="N31" s="132"/>
      <c r="O31" s="132"/>
      <c r="P31" s="132"/>
      <c r="Q31" s="132"/>
      <c r="R31" s="125" t="n">
        <v>180</v>
      </c>
      <c r="S31" s="132"/>
      <c r="T31" s="132"/>
      <c r="U31" s="133"/>
      <c r="V31" s="134"/>
    </row>
    <row r="32" customFormat="false" ht="12.75" hidden="false" customHeight="false" outlineLevel="0" collapsed="false">
      <c r="A32" s="104"/>
      <c r="B32" s="105"/>
      <c r="C32" s="105"/>
      <c r="D32" s="135"/>
      <c r="E32" s="132"/>
      <c r="F32" s="132"/>
      <c r="G32" s="132"/>
      <c r="H32" s="132"/>
      <c r="I32" s="132"/>
      <c r="J32" s="132"/>
      <c r="K32" s="132"/>
      <c r="L32" s="132"/>
      <c r="M32" s="132"/>
      <c r="N32" s="132"/>
      <c r="O32" s="132"/>
      <c r="P32" s="132"/>
      <c r="Q32" s="132"/>
      <c r="R32" s="132"/>
      <c r="S32" s="132"/>
      <c r="T32" s="132"/>
      <c r="U32" s="133"/>
      <c r="V32" s="134"/>
      <c r="X32" s="136"/>
      <c r="Y32" s="136"/>
    </row>
    <row r="33" customFormat="false" ht="12.75" hidden="false" customHeight="false" outlineLevel="0" collapsed="false">
      <c r="A33" s="113" t="s">
        <v>115</v>
      </c>
      <c r="B33" s="105"/>
      <c r="C33" s="105"/>
      <c r="D33" s="135"/>
      <c r="E33" s="132"/>
      <c r="F33" s="132"/>
      <c r="G33" s="132"/>
      <c r="H33" s="132"/>
      <c r="I33" s="132"/>
      <c r="J33" s="132"/>
      <c r="K33" s="132"/>
      <c r="L33" s="132"/>
      <c r="M33" s="132"/>
      <c r="N33" s="132"/>
      <c r="O33" s="132"/>
      <c r="P33" s="132"/>
      <c r="Q33" s="132"/>
      <c r="R33" s="132"/>
      <c r="S33" s="132"/>
      <c r="T33" s="132"/>
      <c r="U33" s="133"/>
      <c r="V33" s="134"/>
      <c r="X33" s="136"/>
      <c r="Y33" s="136"/>
    </row>
    <row r="34" customFormat="false" ht="12.75" hidden="false" customHeight="false" outlineLevel="0" collapsed="false">
      <c r="A34" s="113"/>
      <c r="B34" s="105" t="s">
        <v>116</v>
      </c>
      <c r="C34" s="105"/>
      <c r="D34" s="124" t="n">
        <v>125</v>
      </c>
      <c r="E34" s="132"/>
      <c r="F34" s="132"/>
      <c r="G34" s="132"/>
      <c r="H34" s="132"/>
      <c r="I34" s="132"/>
      <c r="J34" s="132"/>
      <c r="K34" s="125" t="n">
        <v>125</v>
      </c>
      <c r="L34" s="132"/>
      <c r="M34" s="132"/>
      <c r="N34" s="132"/>
      <c r="O34" s="132"/>
      <c r="P34" s="132"/>
      <c r="Q34" s="132"/>
      <c r="R34" s="125" t="n">
        <v>170</v>
      </c>
      <c r="S34" s="132"/>
      <c r="T34" s="132"/>
      <c r="U34" s="133"/>
      <c r="V34" s="134"/>
    </row>
    <row r="35" customFormat="false" ht="12.75" hidden="false" customHeight="false" outlineLevel="0" collapsed="false">
      <c r="A35" s="113"/>
      <c r="B35" s="105" t="s">
        <v>117</v>
      </c>
      <c r="C35" s="105"/>
      <c r="D35" s="124" t="n">
        <v>15</v>
      </c>
      <c r="E35" s="132"/>
      <c r="F35" s="132"/>
      <c r="G35" s="132"/>
      <c r="H35" s="132"/>
      <c r="I35" s="132"/>
      <c r="J35" s="132"/>
      <c r="K35" s="125" t="n">
        <v>28</v>
      </c>
      <c r="L35" s="132"/>
      <c r="M35" s="132"/>
      <c r="N35" s="132"/>
      <c r="O35" s="132"/>
      <c r="P35" s="132"/>
      <c r="Q35" s="132"/>
      <c r="R35" s="125" t="n">
        <v>7</v>
      </c>
      <c r="S35" s="132"/>
      <c r="T35" s="132"/>
      <c r="U35" s="133"/>
      <c r="V35" s="134"/>
    </row>
    <row r="36" customFormat="false" ht="12.75" hidden="false" customHeight="false" outlineLevel="0" collapsed="false">
      <c r="A36" s="113"/>
      <c r="B36" s="105" t="s">
        <v>118</v>
      </c>
      <c r="C36" s="105"/>
      <c r="D36" s="124" t="n">
        <v>25</v>
      </c>
      <c r="E36" s="132"/>
      <c r="F36" s="132"/>
      <c r="G36" s="132"/>
      <c r="H36" s="132"/>
      <c r="I36" s="132"/>
      <c r="J36" s="132"/>
      <c r="K36" s="125" t="n">
        <v>27</v>
      </c>
      <c r="L36" s="132"/>
      <c r="M36" s="132"/>
      <c r="N36" s="132"/>
      <c r="O36" s="132"/>
      <c r="P36" s="132"/>
      <c r="Q36" s="132"/>
      <c r="R36" s="124" t="n">
        <v>3</v>
      </c>
      <c r="S36" s="132"/>
      <c r="T36" s="132"/>
      <c r="U36" s="133"/>
      <c r="V36" s="134"/>
    </row>
    <row r="37" customFormat="false" ht="12.75" hidden="false" customHeight="false" outlineLevel="0" collapsed="false">
      <c r="A37" s="113"/>
      <c r="B37" s="105"/>
      <c r="C37" s="105"/>
      <c r="D37" s="128"/>
      <c r="E37" s="129"/>
      <c r="F37" s="129"/>
      <c r="G37" s="129"/>
      <c r="H37" s="129"/>
      <c r="I37" s="129"/>
      <c r="J37" s="129"/>
      <c r="K37" s="129"/>
      <c r="L37" s="129"/>
      <c r="M37" s="129"/>
      <c r="N37" s="129"/>
      <c r="O37" s="129"/>
      <c r="P37" s="129"/>
      <c r="Q37" s="129"/>
      <c r="R37" s="129"/>
      <c r="S37" s="129"/>
      <c r="T37" s="129"/>
      <c r="U37" s="102"/>
      <c r="V37" s="103"/>
    </row>
    <row r="38" customFormat="false" ht="12.75" hidden="false" customHeight="false" outlineLevel="0" collapsed="false">
      <c r="A38" s="113" t="s">
        <v>119</v>
      </c>
      <c r="B38" s="105"/>
      <c r="C38" s="105"/>
      <c r="D38" s="128"/>
      <c r="E38" s="129"/>
      <c r="F38" s="129"/>
      <c r="G38" s="129"/>
      <c r="H38" s="129"/>
      <c r="I38" s="129"/>
      <c r="J38" s="129"/>
      <c r="K38" s="129"/>
      <c r="L38" s="129"/>
      <c r="M38" s="129"/>
      <c r="N38" s="129"/>
      <c r="O38" s="129"/>
      <c r="P38" s="129"/>
      <c r="Q38" s="129"/>
      <c r="R38" s="129"/>
      <c r="S38" s="129"/>
      <c r="T38" s="129"/>
      <c r="U38" s="102"/>
      <c r="V38" s="103"/>
    </row>
    <row r="39" customFormat="false" ht="12.75" hidden="false" customHeight="false" outlineLevel="0" collapsed="false">
      <c r="A39" s="113"/>
      <c r="B39" s="105" t="s">
        <v>116</v>
      </c>
      <c r="C39" s="105"/>
      <c r="D39" s="128" t="n">
        <f aca="false">ROUND(D23*$D$34/$D$31,0)</f>
        <v>21</v>
      </c>
      <c r="E39" s="129" t="n">
        <f aca="false">ROUND(E23*$D$34/$D$31,0)</f>
        <v>9</v>
      </c>
      <c r="F39" s="129" t="n">
        <f aca="false">ROUND(F23*$D$34/$D$31,0)</f>
        <v>45</v>
      </c>
      <c r="G39" s="129" t="n">
        <f aca="false">ROUND(G23*$D$34/$D$31,0)</f>
        <v>29</v>
      </c>
      <c r="H39" s="129" t="n">
        <f aca="false">ROUND(H23*$D$34/$D$31,0)</f>
        <v>2</v>
      </c>
      <c r="I39" s="129" t="n">
        <f aca="false">ROUND(I23*$D$34/$D$31,0)</f>
        <v>2</v>
      </c>
      <c r="J39" s="129" t="n">
        <f aca="false">ROUND(J23*$D$34/$D$31,0)</f>
        <v>0</v>
      </c>
      <c r="K39" s="129" t="n">
        <f aca="false">ROUND(K23*$K$34/$K$31,0)</f>
        <v>29</v>
      </c>
      <c r="L39" s="129" t="n">
        <f aca="false">ROUND(L23*$K$34/$K$31,0)</f>
        <v>13</v>
      </c>
      <c r="M39" s="129" t="n">
        <f aca="false">ROUND(M23*$K$34/$K$31,0)</f>
        <v>63</v>
      </c>
      <c r="N39" s="129" t="n">
        <f aca="false">ROUND(N23*$K$34/$K$31,0)</f>
        <v>40</v>
      </c>
      <c r="O39" s="129" t="n">
        <f aca="false">ROUND(O23*$K$34/$K$31,0)</f>
        <v>3</v>
      </c>
      <c r="P39" s="129" t="n">
        <f aca="false">ROUND(P23*$K$34/$K$31,0)</f>
        <v>3</v>
      </c>
      <c r="Q39" s="129" t="n">
        <f aca="false">ROUND(Q23*$K$34/$K$31,0)</f>
        <v>1</v>
      </c>
      <c r="R39" s="129" t="n">
        <f aca="false">ROUND(R23*$R$34/$R$31,0)</f>
        <v>53</v>
      </c>
      <c r="S39" s="129" t="n">
        <f aca="false">ROUND(S23*$R$34/$R$31,0)</f>
        <v>22</v>
      </c>
      <c r="T39" s="129" t="n">
        <f aca="false">ROUND(T23*$R$34/$R$31,0)</f>
        <v>11</v>
      </c>
      <c r="U39" s="130" t="n">
        <f aca="false">ROUND(U23*$R$34/$R$31,0)</f>
        <v>3</v>
      </c>
      <c r="V39" s="131" t="n">
        <f aca="false">ROUND(V23*$R$34/$R$31,0)</f>
        <v>4</v>
      </c>
    </row>
    <row r="40" customFormat="false" ht="12.75" hidden="false" customHeight="false" outlineLevel="0" collapsed="false">
      <c r="A40" s="113"/>
      <c r="B40" s="105" t="s">
        <v>110</v>
      </c>
      <c r="C40" s="105"/>
      <c r="D40" s="128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05"/>
      <c r="V40" s="109"/>
    </row>
    <row r="41" customFormat="false" ht="12.75" hidden="false" customHeight="false" outlineLevel="0" collapsed="false">
      <c r="A41" s="113"/>
      <c r="B41" s="105"/>
      <c r="C41" s="105" t="s">
        <v>5</v>
      </c>
      <c r="D41" s="128" t="n">
        <f aca="false">ROUND(D25*$D$34/$D$31,0)</f>
        <v>4</v>
      </c>
      <c r="E41" s="129" t="n">
        <f aca="false">ROUND(E25*$D$34/$D$31,0)</f>
        <v>2</v>
      </c>
      <c r="F41" s="129" t="n">
        <f aca="false">ROUND(F25*$D$34/$D$31,0)</f>
        <v>8</v>
      </c>
      <c r="G41" s="129" t="n">
        <f aca="false">ROUND(G25*$D$34/$D$31,0)</f>
        <v>5</v>
      </c>
      <c r="H41" s="129" t="n">
        <f aca="false">ROUND(H25*$D$34/$D$31,0)</f>
        <v>1</v>
      </c>
      <c r="I41" s="129" t="n">
        <f aca="false">ROUND(I25*$D$34/$D$31,0)</f>
        <v>1</v>
      </c>
      <c r="J41" s="129" t="n">
        <f aca="false">ROUND(J25*$D$34/$D$31,0)</f>
        <v>0</v>
      </c>
      <c r="K41" s="129" t="n">
        <f aca="false">ROUND(K25*$K$34/$K$31,0)</f>
        <v>6</v>
      </c>
      <c r="L41" s="129" t="n">
        <f aca="false">ROUND(L25*$K$34/$K$31,0)</f>
        <v>2</v>
      </c>
      <c r="M41" s="129" t="n">
        <f aca="false">ROUND(M25*$K$34/$K$31,0)</f>
        <v>12</v>
      </c>
      <c r="N41" s="129" t="n">
        <f aca="false">ROUND(N25*$K$34/$K$31,0)</f>
        <v>8</v>
      </c>
      <c r="O41" s="129" t="n">
        <f aca="false">ROUND(O25*$K$34/$K$31,0)</f>
        <v>1</v>
      </c>
      <c r="P41" s="129" t="n">
        <f aca="false">ROUND(P25*$K$34/$K$31,0)</f>
        <v>1</v>
      </c>
      <c r="Q41" s="129" t="n">
        <f aca="false">ROUND(Q25*$K$34/$K$31,0)</f>
        <v>0</v>
      </c>
      <c r="R41" s="129" t="n">
        <f aca="false">ROUND(R25*$R$34/$R$31,0)</f>
        <v>7</v>
      </c>
      <c r="S41" s="129" t="n">
        <f aca="false">ROUND(S25*$R$34/$R$31,0)</f>
        <v>3</v>
      </c>
      <c r="T41" s="129" t="n">
        <f aca="false">ROUND(T25*$R$34/$R$31,0)</f>
        <v>13</v>
      </c>
      <c r="U41" s="130" t="n">
        <f aca="false">ROUND(U25*$R$34/$R$31,0)</f>
        <v>2</v>
      </c>
      <c r="V41" s="131" t="n">
        <f aca="false">ROUND(V25*$R$34/$R$31,0)</f>
        <v>1</v>
      </c>
    </row>
    <row r="42" customFormat="false" ht="12.75" hidden="false" customHeight="false" outlineLevel="0" collapsed="false">
      <c r="A42" s="113"/>
      <c r="B42" s="105"/>
      <c r="C42" s="105" t="s">
        <v>111</v>
      </c>
      <c r="D42" s="137" t="n">
        <f aca="false">ROUND((D26+D53)*$D$35/$D$31,0)</f>
        <v>0</v>
      </c>
      <c r="E42" s="130" t="n">
        <f aca="false">ROUND((E26+E53)*$D$35/$D$31,0)</f>
        <v>0</v>
      </c>
      <c r="F42" s="130" t="n">
        <f aca="false">ROUND((F26+F53)*$D$35/$D$31,0)</f>
        <v>0</v>
      </c>
      <c r="G42" s="130" t="n">
        <f aca="false">ROUND((G26+G53)*$D$35/$D$31,0)</f>
        <v>0</v>
      </c>
      <c r="H42" s="130" t="n">
        <f aca="false">ROUND((H26+H53)*$D$35/$D$31,0)</f>
        <v>0</v>
      </c>
      <c r="I42" s="130" t="n">
        <f aca="false">ROUND((I26+I53)*$D$35/$D$31,0)</f>
        <v>0</v>
      </c>
      <c r="J42" s="130" t="n">
        <f aca="false">ROUND((J26+J53)*$D$35/$D$31,0)</f>
        <v>0</v>
      </c>
      <c r="K42" s="130" t="n">
        <f aca="false">ROUND((K26+K53)*$D$35/$D$31,0)</f>
        <v>0</v>
      </c>
      <c r="L42" s="130" t="n">
        <f aca="false">ROUND((L26+L53)*$D$35/$D$31,0)</f>
        <v>0</v>
      </c>
      <c r="M42" s="130" t="n">
        <f aca="false">ROUND((M26+M53)*$D$35/$D$31,0)</f>
        <v>0</v>
      </c>
      <c r="N42" s="130" t="n">
        <f aca="false">ROUND((N26+N53)*$D$35/$D$31,0)</f>
        <v>0</v>
      </c>
      <c r="O42" s="130" t="n">
        <f aca="false">ROUND((O26+O53)*$D$35/$D$31,0)</f>
        <v>0</v>
      </c>
      <c r="P42" s="130" t="n">
        <f aca="false">ROUND((P26+P53)*$D$35/$D$31,0)</f>
        <v>0</v>
      </c>
      <c r="Q42" s="130" t="n">
        <f aca="false">ROUND((Q26+Q53)*$D$35/$D$31,0)</f>
        <v>0</v>
      </c>
      <c r="R42" s="130" t="n">
        <f aca="false">ROUND((R26+R53)*$D$35/$D$31,0)</f>
        <v>0</v>
      </c>
      <c r="S42" s="130" t="n">
        <f aca="false">ROUND((S26+S53)*$D$35/$D$31,0)</f>
        <v>0</v>
      </c>
      <c r="T42" s="130" t="n">
        <f aca="false">ROUND((T26+T53)*$D$35/$D$31,0)</f>
        <v>0</v>
      </c>
      <c r="U42" s="130" t="n">
        <f aca="false">ROUND((U26+U53)*$D$35/$D$31,0)</f>
        <v>0</v>
      </c>
      <c r="V42" s="131" t="n">
        <f aca="false">ROUND((V26+V53)*$D$35/$D$31,0)</f>
        <v>0</v>
      </c>
    </row>
    <row r="43" customFormat="false" ht="12.75" hidden="false" customHeight="false" outlineLevel="0" collapsed="false">
      <c r="A43" s="113"/>
      <c r="B43" s="105"/>
      <c r="C43" s="105" t="s">
        <v>112</v>
      </c>
      <c r="D43" s="137" t="n">
        <f aca="false">ROUND((D27+D54)*$D$36/$D$31,0)</f>
        <v>1</v>
      </c>
      <c r="E43" s="130" t="n">
        <f aca="false">ROUND((E27+E54)*$D$36/$D$31,0)</f>
        <v>1</v>
      </c>
      <c r="F43" s="130" t="n">
        <f aca="false">ROUND((F27+F54)*$D$36/$D$31,0)</f>
        <v>2</v>
      </c>
      <c r="G43" s="130" t="n">
        <f aca="false">ROUND((G27+G54)*$D$36/$D$31,0)</f>
        <v>2</v>
      </c>
      <c r="H43" s="130" t="n">
        <f aca="false">ROUND((H27+H54)*$D$36/$D$31,0)</f>
        <v>0</v>
      </c>
      <c r="I43" s="130" t="n">
        <f aca="false">ROUND((I27+I54)*$D$36/$D$31,0)</f>
        <v>0</v>
      </c>
      <c r="J43" s="130" t="n">
        <f aca="false">ROUND((J27+J54)*$D$36/$D$31,0)</f>
        <v>0</v>
      </c>
      <c r="K43" s="130" t="n">
        <f aca="false">ROUND((K27+K54)*$D$36/$D$31,0)</f>
        <v>2</v>
      </c>
      <c r="L43" s="130" t="n">
        <f aca="false">ROUND((L27+L54)*$D$36/$D$31,0)</f>
        <v>1</v>
      </c>
      <c r="M43" s="130" t="n">
        <f aca="false">ROUND((M27+M54)*$D$36/$D$31,0)</f>
        <v>4</v>
      </c>
      <c r="N43" s="130" t="n">
        <f aca="false">ROUND((N27+N54)*$D$36/$D$31,0)</f>
        <v>2</v>
      </c>
      <c r="O43" s="130" t="n">
        <f aca="false">ROUND((O27+O54)*$D$36/$D$31,0)</f>
        <v>0</v>
      </c>
      <c r="P43" s="130" t="n">
        <f aca="false">ROUND((P27+P54)*$D$36/$D$31,0)</f>
        <v>0</v>
      </c>
      <c r="Q43" s="130" t="n">
        <f aca="false">ROUND((Q27+Q54)*$D$36/$D$31,0)</f>
        <v>0</v>
      </c>
      <c r="R43" s="130" t="n">
        <f aca="false">ROUND((R27+R54)*$D$36/$D$31,0)</f>
        <v>1</v>
      </c>
      <c r="S43" s="130" t="n">
        <f aca="false">ROUND((S27+S54)*$D$36/$D$31,0)</f>
        <v>1</v>
      </c>
      <c r="T43" s="130" t="n">
        <f aca="false">ROUND((T27+T54)*$D$36/$D$31,0)</f>
        <v>3</v>
      </c>
      <c r="U43" s="130" t="n">
        <f aca="false">ROUND((U27+U54)*$D$36/$D$31,0)</f>
        <v>1</v>
      </c>
      <c r="V43" s="131" t="n">
        <f aca="false">ROUND((V27+V54)*$D$36/$D$31,0)</f>
        <v>1</v>
      </c>
    </row>
    <row r="44" customFormat="false" ht="12.75" hidden="false" customHeight="false" outlineLevel="0" collapsed="false">
      <c r="A44" s="113"/>
      <c r="B44" s="105" t="s">
        <v>25</v>
      </c>
      <c r="D44" s="128" t="n">
        <f aca="false">SUM(D39:D43)</f>
        <v>26</v>
      </c>
      <c r="E44" s="129" t="n">
        <f aca="false">SUM(E39:E43)</f>
        <v>12</v>
      </c>
      <c r="F44" s="129" t="n">
        <f aca="false">SUM(F39:F43)</f>
        <v>55</v>
      </c>
      <c r="G44" s="129" t="n">
        <f aca="false">SUM(G39:G43)</f>
        <v>36</v>
      </c>
      <c r="H44" s="129" t="n">
        <f aca="false">SUM(H39:H43)</f>
        <v>3</v>
      </c>
      <c r="I44" s="129" t="n">
        <f aca="false">SUM(I39:I43)</f>
        <v>3</v>
      </c>
      <c r="J44" s="129" t="n">
        <f aca="false">SUM(J39:J43)</f>
        <v>0</v>
      </c>
      <c r="K44" s="129" t="n">
        <f aca="false">SUM(K39:K43)</f>
        <v>37</v>
      </c>
      <c r="L44" s="129" t="n">
        <f aca="false">SUM(L39:L43)</f>
        <v>16</v>
      </c>
      <c r="M44" s="129" t="n">
        <f aca="false">SUM(M39:M43)</f>
        <v>79</v>
      </c>
      <c r="N44" s="129" t="n">
        <f aca="false">SUM(N39:N43)</f>
        <v>50</v>
      </c>
      <c r="O44" s="129" t="n">
        <f aca="false">SUM(O39:O43)</f>
        <v>4</v>
      </c>
      <c r="P44" s="129" t="n">
        <f aca="false">SUM(P39:P43)</f>
        <v>4</v>
      </c>
      <c r="Q44" s="129" t="n">
        <f aca="false">SUM(Q39:Q43)</f>
        <v>1</v>
      </c>
      <c r="R44" s="129" t="n">
        <f aca="false">SUM(R39:R43)</f>
        <v>61</v>
      </c>
      <c r="S44" s="129" t="n">
        <f aca="false">SUM(S39:S43)</f>
        <v>26</v>
      </c>
      <c r="T44" s="129" t="n">
        <f aca="false">SUM(T39:T43)</f>
        <v>27</v>
      </c>
      <c r="U44" s="130" t="n">
        <f aca="false">SUM(U39:U43)</f>
        <v>6</v>
      </c>
      <c r="V44" s="131" t="n">
        <f aca="false">SUM(V39:V43)</f>
        <v>6</v>
      </c>
    </row>
    <row r="45" customFormat="false" ht="13.5" hidden="false" customHeight="false" outlineLevel="0" collapsed="false">
      <c r="A45" s="138"/>
      <c r="B45" s="114"/>
      <c r="C45" s="111"/>
      <c r="D45" s="139"/>
      <c r="E45" s="140"/>
      <c r="F45" s="111"/>
      <c r="G45" s="111"/>
      <c r="H45" s="111"/>
      <c r="I45" s="111"/>
      <c r="J45" s="111"/>
      <c r="K45" s="111"/>
      <c r="L45" s="111"/>
      <c r="M45" s="111"/>
      <c r="N45" s="111"/>
      <c r="O45" s="111"/>
      <c r="P45" s="111"/>
      <c r="Q45" s="111"/>
      <c r="R45" s="111"/>
      <c r="S45" s="111"/>
      <c r="T45" s="111"/>
      <c r="U45" s="111"/>
      <c r="V45" s="112"/>
    </row>
    <row r="46" customFormat="false" ht="12.75" hidden="false" customHeight="false" outlineLevel="0" collapsed="false">
      <c r="A46" s="108" t="s">
        <v>120</v>
      </c>
      <c r="B46" s="108"/>
      <c r="C46" s="141" t="s">
        <v>121</v>
      </c>
      <c r="D46" s="88" t="n">
        <f aca="false">D29+K29+R29</f>
        <v>237</v>
      </c>
      <c r="E46" s="88" t="n">
        <f aca="false">E29+L29+S29</f>
        <v>104</v>
      </c>
      <c r="F46" s="87" t="n">
        <f aca="false">F29+M29</f>
        <v>224</v>
      </c>
      <c r="G46" s="87" t="n">
        <f aca="false">G29+N29</f>
        <v>144</v>
      </c>
      <c r="H46" s="87" t="n">
        <f aca="false">H29+I29+J29+O29+P29+Q29</f>
        <v>33</v>
      </c>
    </row>
    <row r="47" customFormat="false" ht="12.75" hidden="false" customHeight="false" outlineLevel="0" collapsed="false">
      <c r="A47" s="108" t="s">
        <v>122</v>
      </c>
      <c r="B47" s="108"/>
      <c r="C47" s="142" t="str">
        <f aca="false">LOOKUP(C46,C59:BK59,C62:BK62)</f>
        <v>23</v>
      </c>
      <c r="D47" s="88" t="n">
        <f aca="false">D23*D49</f>
        <v>616</v>
      </c>
      <c r="E47" s="88" t="n">
        <f aca="false">E23*E49</f>
        <v>324</v>
      </c>
      <c r="F47" s="88" t="n">
        <f aca="false">F23*F49</f>
        <v>2280</v>
      </c>
      <c r="G47" s="88" t="n">
        <f aca="false">G23*G49</f>
        <v>1862</v>
      </c>
      <c r="H47" s="88" t="n">
        <f aca="false">H23*H49</f>
        <v>195</v>
      </c>
      <c r="I47" s="88" t="n">
        <f aca="false">I23*I49</f>
        <v>339</v>
      </c>
      <c r="J47" s="88" t="n">
        <f aca="false">J23*J49</f>
        <v>0</v>
      </c>
      <c r="K47" s="88" t="n">
        <f aca="false">K23*K49</f>
        <v>924</v>
      </c>
      <c r="L47" s="88" t="n">
        <f aca="false">L23*L49</f>
        <v>513</v>
      </c>
      <c r="M47" s="88" t="n">
        <f aca="false">M23*M49</f>
        <v>3420</v>
      </c>
      <c r="N47" s="88" t="n">
        <f aca="false">N23*N49</f>
        <v>2842</v>
      </c>
      <c r="O47" s="88" t="n">
        <f aca="false">O23*O49</f>
        <v>325</v>
      </c>
      <c r="P47" s="88" t="n">
        <f aca="false">P23*P49</f>
        <v>452</v>
      </c>
      <c r="Q47" s="88" t="n">
        <f aca="false">Q23*Q49</f>
        <v>175</v>
      </c>
      <c r="R47" s="88" t="n">
        <f aca="false">R23*R49</f>
        <v>1232</v>
      </c>
      <c r="S47" s="88" t="n">
        <f aca="false">S23*S49</f>
        <v>667</v>
      </c>
      <c r="T47" s="88" t="n">
        <f aca="false">T23*T49</f>
        <v>540</v>
      </c>
    </row>
    <row r="48" customFormat="false" ht="12.75" hidden="false" customHeight="false" outlineLevel="0" collapsed="false">
      <c r="A48" s="108" t="s">
        <v>123</v>
      </c>
      <c r="B48" s="108"/>
      <c r="C48" s="142" t="n">
        <f aca="false">LOOKUP(C46,C59:BK59,C60:BK60)</f>
        <v>4171</v>
      </c>
      <c r="D48" s="88" t="n">
        <f aca="false">SUM(D47:T47)</f>
        <v>16706</v>
      </c>
    </row>
    <row r="49" customFormat="false" ht="12.75" hidden="false" customHeight="false" outlineLevel="0" collapsed="false">
      <c r="A49" s="105" t="s">
        <v>124</v>
      </c>
      <c r="B49" s="108"/>
      <c r="C49" s="142" t="n">
        <f aca="false">LOOKUP(C46,C59:BK59,C63:BK63)</f>
        <v>10300</v>
      </c>
      <c r="D49" s="143" t="n">
        <v>22</v>
      </c>
      <c r="E49" s="143" t="n">
        <v>27</v>
      </c>
      <c r="F49" s="108" t="n">
        <v>38</v>
      </c>
      <c r="G49" s="108" t="n">
        <v>49</v>
      </c>
      <c r="H49" s="108" t="n">
        <v>65</v>
      </c>
      <c r="I49" s="108" t="n">
        <v>113</v>
      </c>
      <c r="J49" s="108" t="n">
        <v>175</v>
      </c>
      <c r="K49" s="143" t="n">
        <v>22</v>
      </c>
      <c r="L49" s="143" t="n">
        <v>27</v>
      </c>
      <c r="M49" s="108" t="n">
        <v>38</v>
      </c>
      <c r="N49" s="108" t="n">
        <v>49</v>
      </c>
      <c r="O49" s="108" t="n">
        <v>65</v>
      </c>
      <c r="P49" s="108" t="n">
        <v>113</v>
      </c>
      <c r="Q49" s="108" t="n">
        <v>175</v>
      </c>
      <c r="R49" s="108" t="n">
        <v>22</v>
      </c>
      <c r="S49" s="108" t="n">
        <v>29</v>
      </c>
      <c r="T49" s="108" t="n">
        <v>45</v>
      </c>
    </row>
    <row r="50" customFormat="false" ht="12.75" hidden="false" customHeight="false" outlineLevel="0" collapsed="false">
      <c r="A50" s="105" t="s">
        <v>125</v>
      </c>
      <c r="B50" s="108"/>
      <c r="C50" s="108"/>
      <c r="D50" s="143" t="n">
        <f aca="false">D44*D49+E44*E49+F44*F49+G44*G49+H44*H49+I44*I49+J44*J49</f>
        <v>5284</v>
      </c>
      <c r="E50" s="143"/>
      <c r="F50" s="108" t="s">
        <v>126</v>
      </c>
      <c r="G50" s="108"/>
      <c r="H50" s="108"/>
      <c r="I50" s="108"/>
      <c r="J50" s="108"/>
      <c r="K50" s="143"/>
      <c r="L50" s="108"/>
      <c r="M50" s="108"/>
      <c r="N50" s="108"/>
      <c r="O50" s="108"/>
      <c r="P50" s="108"/>
    </row>
    <row r="51" customFormat="false" ht="12.75" hidden="false" customHeight="false" outlineLevel="0" collapsed="false">
      <c r="B51" s="108" t="s">
        <v>127</v>
      </c>
      <c r="C51" s="108"/>
      <c r="E51" s="108"/>
      <c r="F51" s="108"/>
      <c r="G51" s="108"/>
      <c r="H51" s="108"/>
      <c r="I51" s="108"/>
      <c r="J51" s="108"/>
      <c r="K51" s="108"/>
      <c r="L51" s="108"/>
      <c r="M51" s="108"/>
      <c r="N51" s="108"/>
      <c r="O51" s="108"/>
      <c r="P51" s="108"/>
      <c r="Q51" s="108"/>
      <c r="R51" s="108"/>
      <c r="S51" s="108"/>
      <c r="T51" s="108"/>
    </row>
    <row r="52" customFormat="false" ht="12.75" hidden="false" customHeight="false" outlineLevel="0" collapsed="false">
      <c r="B52" s="108" t="s">
        <v>128</v>
      </c>
      <c r="C52" s="108"/>
      <c r="D52" s="143"/>
      <c r="E52" s="143"/>
      <c r="F52" s="108"/>
      <c r="G52" s="108"/>
      <c r="H52" s="108"/>
      <c r="I52" s="108"/>
      <c r="J52" s="108"/>
      <c r="K52" s="108"/>
      <c r="L52" s="108"/>
      <c r="M52" s="108"/>
      <c r="N52" s="108"/>
      <c r="O52" s="108"/>
      <c r="P52" s="108"/>
      <c r="Q52" s="108"/>
      <c r="R52" s="108"/>
      <c r="S52" s="108"/>
      <c r="T52" s="108"/>
    </row>
    <row r="53" customFormat="false" ht="12.75" hidden="false" customHeight="false" outlineLevel="0" collapsed="false">
      <c r="B53" s="108"/>
      <c r="C53" s="108" t="s">
        <v>111</v>
      </c>
      <c r="D53" s="144" t="n">
        <v>1</v>
      </c>
      <c r="E53" s="144" t="n">
        <v>1</v>
      </c>
      <c r="F53" s="144" t="n">
        <v>1</v>
      </c>
      <c r="G53" s="144" t="n">
        <v>1</v>
      </c>
      <c r="H53" s="144" t="n">
        <v>1</v>
      </c>
      <c r="I53" s="144" t="n">
        <v>1</v>
      </c>
      <c r="J53" s="144" t="n">
        <v>1</v>
      </c>
      <c r="K53" s="144" t="n">
        <v>1</v>
      </c>
      <c r="L53" s="144" t="n">
        <v>1</v>
      </c>
      <c r="M53" s="144" t="n">
        <v>1</v>
      </c>
      <c r="N53" s="144" t="n">
        <v>1</v>
      </c>
      <c r="O53" s="144" t="n">
        <v>1</v>
      </c>
      <c r="P53" s="144" t="n">
        <v>1</v>
      </c>
      <c r="Q53" s="144" t="n">
        <v>1</v>
      </c>
      <c r="R53" s="144" t="n">
        <v>1</v>
      </c>
      <c r="S53" s="144" t="n">
        <v>1</v>
      </c>
      <c r="T53" s="144" t="n">
        <v>1</v>
      </c>
      <c r="U53" s="145" t="n">
        <v>1</v>
      </c>
      <c r="V53" s="145" t="n">
        <v>1</v>
      </c>
    </row>
    <row r="54" customFormat="false" ht="12.75" hidden="false" customHeight="false" outlineLevel="0" collapsed="false">
      <c r="B54" s="108"/>
      <c r="C54" s="108" t="s">
        <v>112</v>
      </c>
      <c r="D54" s="144" t="n">
        <v>0</v>
      </c>
      <c r="E54" s="144" t="n">
        <v>1</v>
      </c>
      <c r="F54" s="144" t="n">
        <v>0</v>
      </c>
      <c r="G54" s="144" t="n">
        <v>1</v>
      </c>
      <c r="H54" s="144" t="n">
        <v>0</v>
      </c>
      <c r="I54" s="144" t="n">
        <v>1</v>
      </c>
      <c r="J54" s="144" t="n">
        <v>0</v>
      </c>
      <c r="K54" s="144" t="n">
        <v>1</v>
      </c>
      <c r="L54" s="144" t="n">
        <v>0</v>
      </c>
      <c r="M54" s="144" t="n">
        <v>1</v>
      </c>
      <c r="N54" s="144" t="n">
        <v>0</v>
      </c>
      <c r="O54" s="144" t="n">
        <v>1</v>
      </c>
      <c r="P54" s="144" t="n">
        <v>0</v>
      </c>
      <c r="Q54" s="144" t="n">
        <v>1</v>
      </c>
      <c r="R54" s="144" t="n">
        <v>0</v>
      </c>
      <c r="S54" s="144" t="n">
        <v>1</v>
      </c>
      <c r="T54" s="144" t="n">
        <v>0</v>
      </c>
      <c r="U54" s="145" t="n">
        <v>2</v>
      </c>
      <c r="V54" s="145" t="n">
        <v>2</v>
      </c>
    </row>
    <row r="56" customFormat="false" ht="12.75" hidden="false" customHeight="false" outlineLevel="0" collapsed="false">
      <c r="C56" s="146" t="s">
        <v>129</v>
      </c>
      <c r="D56" s="143"/>
    </row>
    <row r="59" customFormat="false" ht="12.75" hidden="false" customHeight="false" outlineLevel="0" collapsed="false">
      <c r="B59" s="147" t="str">
        <f aca="false">'Model Sheet 5'!A45</f>
        <v>COMMUNITY</v>
      </c>
      <c r="C59" s="148" t="str">
        <f aca="false">'Model Sheet 5'!B45</f>
        <v>Adak</v>
      </c>
      <c r="D59" s="147" t="str">
        <f aca="false">'Model Sheet 5'!C45</f>
        <v>Aleknagik</v>
      </c>
      <c r="E59" s="147" t="str">
        <f aca="false">'Model Sheet 5'!D45</f>
        <v>Angoon</v>
      </c>
      <c r="F59" s="147" t="str">
        <f aca="false">'Model Sheet 5'!E45</f>
        <v>Bethel</v>
      </c>
      <c r="G59" s="147" t="str">
        <f aca="false">'Model Sheet 5'!F45</f>
        <v>Chenega Bay</v>
      </c>
      <c r="H59" s="147" t="str">
        <f aca="false">'Model Sheet 5'!G45</f>
        <v>City &amp; Borough of Juneau</v>
      </c>
      <c r="I59" s="147" t="str">
        <f aca="false">'Model Sheet 5'!H45</f>
        <v>City &amp; Borough of Sitka</v>
      </c>
      <c r="J59" s="147" t="str">
        <f aca="false">'Model Sheet 5'!I45</f>
        <v>City &amp; Borough of Yakutat</v>
      </c>
      <c r="K59" s="147" t="str">
        <f aca="false">'Model Sheet 5'!J45</f>
        <v>Coffman Cove</v>
      </c>
      <c r="L59" s="147" t="str">
        <f aca="false">'Model Sheet 5'!K45</f>
        <v>Cold Bay</v>
      </c>
      <c r="M59" s="147" t="str">
        <f aca="false">'Model Sheet 5'!L45</f>
        <v>Cordova</v>
      </c>
      <c r="N59" s="147" t="str">
        <f aca="false">'Model Sheet 5'!M45</f>
        <v>Craig</v>
      </c>
      <c r="O59" s="147" t="str">
        <f aca="false">'Model Sheet 5'!N45</f>
        <v>Dillingham</v>
      </c>
      <c r="P59" s="147" t="str">
        <f aca="false">'Model Sheet 5'!O45</f>
        <v>Edna Bay</v>
      </c>
      <c r="Q59" s="147" t="str">
        <f aca="false">'Model Sheet 5'!P45</f>
        <v>Elfin Cove</v>
      </c>
      <c r="R59" s="147" t="str">
        <f aca="false">'Model Sheet 5'!Q45</f>
        <v>Gustavus</v>
      </c>
      <c r="S59" s="147" t="str">
        <f aca="false">'Model Sheet 5'!R45</f>
        <v>Haines</v>
      </c>
      <c r="T59" s="147" t="str">
        <f aca="false">'Model Sheet 5'!S45</f>
        <v>Halibut Cove</v>
      </c>
      <c r="U59" s="147" t="str">
        <f aca="false">'Model Sheet 5'!T45</f>
        <v>Hollis</v>
      </c>
      <c r="V59" s="147" t="str">
        <f aca="false">'Model Sheet 5'!U45</f>
        <v>Homer</v>
      </c>
      <c r="W59" s="147" t="str">
        <f aca="false">'Model Sheet 5'!V45</f>
        <v>Hoonah</v>
      </c>
      <c r="X59" s="147" t="str">
        <f aca="false">'Model Sheet 5'!W45</f>
        <v>Hydaburg</v>
      </c>
      <c r="Y59" s="147" t="str">
        <f aca="false">'Model Sheet 5'!X45</f>
        <v>Hyder</v>
      </c>
      <c r="Z59" s="147" t="str">
        <f aca="false">'Model Sheet 5'!Y45</f>
        <v>Jakolof Bay</v>
      </c>
      <c r="AA59" s="147" t="str">
        <f aca="false">'Model Sheet 5'!Z45</f>
        <v>Kake</v>
      </c>
      <c r="AB59" s="147" t="str">
        <f aca="false">'Model Sheet 5'!AA45</f>
        <v>Kasaan</v>
      </c>
      <c r="AC59" s="147" t="str">
        <f aca="false">'Model Sheet 5'!AB45</f>
        <v>Kenai</v>
      </c>
      <c r="AD59" s="147" t="str">
        <f aca="false">'Model Sheet 5'!AC45</f>
        <v>Ketchikan</v>
      </c>
      <c r="AE59" s="147" t="str">
        <f aca="false">'Model Sheet 5'!AD45</f>
        <v>King Cove</v>
      </c>
      <c r="AF59" s="147" t="str">
        <f aca="false">'Model Sheet 5'!AE45</f>
        <v>Klawock</v>
      </c>
      <c r="AG59" s="147" t="str">
        <f aca="false">'Model Sheet 5'!AF45</f>
        <v>Kodiak</v>
      </c>
      <c r="AH59" s="147" t="str">
        <f aca="false">'Model Sheet 5'!AG45</f>
        <v>Kupreanof</v>
      </c>
      <c r="AI59" s="147" t="str">
        <f aca="false">'Model Sheet 5'!AH45</f>
        <v>Larsen Bay</v>
      </c>
      <c r="AJ59" s="147" t="str">
        <f aca="false">'Model Sheet 5'!AI45</f>
        <v>Metlakatla</v>
      </c>
      <c r="AK59" s="147" t="str">
        <f aca="false">'Model Sheet 5'!AJ45</f>
        <v>Meyers Chuck</v>
      </c>
      <c r="AL59" s="147" t="str">
        <f aca="false">'Model Sheet 5'!AK45</f>
        <v>Municipality of Anchorage</v>
      </c>
      <c r="AM59" s="147" t="str">
        <f aca="false">'Model Sheet 5'!AL45</f>
        <v>Naknek</v>
      </c>
      <c r="AN59" s="147" t="str">
        <f aca="false">'Model Sheet 5'!AM45</f>
        <v>Ninilchik</v>
      </c>
      <c r="AO59" s="147" t="str">
        <f aca="false">'Model Sheet 5'!AN45</f>
        <v>Nome</v>
      </c>
      <c r="AP59" s="147" t="str">
        <f aca="false">'Model Sheet 5'!AO45</f>
        <v>Old Harbor</v>
      </c>
      <c r="AQ59" s="147" t="str">
        <f aca="false">'Model Sheet 5'!AP45</f>
        <v>Ouzinkie</v>
      </c>
      <c r="AR59" s="147" t="str">
        <f aca="false">'Model Sheet 5'!AQ45</f>
        <v>Pelican</v>
      </c>
      <c r="AS59" s="147" t="str">
        <f aca="false">'Model Sheet 5'!AR45</f>
        <v>Petersburg</v>
      </c>
      <c r="AT59" s="147" t="str">
        <f aca="false">'Model Sheet 5'!AS45</f>
        <v>Point Baker</v>
      </c>
      <c r="AU59" s="147" t="str">
        <f aca="false">'Model Sheet 5'!AT45</f>
        <v>Port Alexander</v>
      </c>
      <c r="AV59" s="147" t="str">
        <f aca="false">'Model Sheet 5'!AU45</f>
        <v>Port Lions</v>
      </c>
      <c r="AW59" s="147" t="str">
        <f aca="false">'Model Sheet 5'!AV45</f>
        <v>Port Protection</v>
      </c>
      <c r="AX59" s="147" t="str">
        <f aca="false">'Model Sheet 5'!AW45</f>
        <v>Saint George</v>
      </c>
      <c r="AY59" s="147" t="str">
        <f aca="false">'Model Sheet 5'!AX45</f>
        <v>Saint Paul</v>
      </c>
      <c r="AZ59" s="147" t="str">
        <f aca="false">'Model Sheet 5'!AY45</f>
        <v>Sand Point</v>
      </c>
      <c r="BA59" s="147" t="str">
        <f aca="false">'Model Sheet 5'!AZ45</f>
        <v>Seldovia</v>
      </c>
      <c r="BB59" s="147" t="str">
        <f aca="false">'Model Sheet 5'!BA45</f>
        <v>Seward</v>
      </c>
      <c r="BC59" s="147" t="str">
        <f aca="false">'Model Sheet 5'!BB45</f>
        <v>Skagway</v>
      </c>
      <c r="BD59" s="147" t="str">
        <f aca="false">'Model Sheet 5'!BC45</f>
        <v>Tatitlek</v>
      </c>
      <c r="BE59" s="147" t="str">
        <f aca="false">'Model Sheet 5'!BD45</f>
        <v>Tenakee Springs</v>
      </c>
      <c r="BF59" s="147" t="str">
        <f aca="false">'Model Sheet 5'!BE45</f>
        <v>Thorne Bay</v>
      </c>
      <c r="BG59" s="147" t="str">
        <f aca="false">'Model Sheet 5'!BF45</f>
        <v>Unalaska</v>
      </c>
      <c r="BH59" s="147" t="str">
        <f aca="false">'Model Sheet 5'!BG45</f>
        <v>Valdez</v>
      </c>
      <c r="BI59" s="147" t="str">
        <f aca="false">'Model Sheet 5'!BH45</f>
        <v>Whale Pass</v>
      </c>
      <c r="BJ59" s="147" t="str">
        <f aca="false">'Model Sheet 5'!BI45</f>
        <v>Whittier</v>
      </c>
      <c r="BK59" s="147" t="str">
        <f aca="false">'Model Sheet 5'!BJ45</f>
        <v>Wrangell</v>
      </c>
    </row>
    <row r="60" customFormat="false" ht="12.75" hidden="false" customHeight="false" outlineLevel="0" collapsed="false">
      <c r="B60" s="147" t="str">
        <f aca="false">'Model Sheet 5'!A46</f>
        <v>Community Pop</v>
      </c>
      <c r="C60" s="148" t="n">
        <f aca="false">'Model Sheet 5'!B46</f>
        <v>149</v>
      </c>
      <c r="D60" s="147" t="n">
        <f aca="false">'Model Sheet 5'!C46</f>
        <v>213</v>
      </c>
      <c r="E60" s="147" t="n">
        <f aca="false">'Model Sheet 5'!D46</f>
        <v>542</v>
      </c>
      <c r="F60" s="147" t="n">
        <f aca="false">'Model Sheet 5'!E46</f>
        <v>5736</v>
      </c>
      <c r="G60" s="147" t="n">
        <f aca="false">'Model Sheet 5'!F46</f>
        <v>90</v>
      </c>
      <c r="H60" s="147" t="n">
        <f aca="false">'Model Sheet 5'!G46</f>
        <v>30981</v>
      </c>
      <c r="I60" s="147" t="n">
        <f aca="false">'Model Sheet 5'!H46</f>
        <v>8894</v>
      </c>
      <c r="J60" s="147" t="n">
        <f aca="false">'Model Sheet 5'!I46</f>
        <v>724</v>
      </c>
      <c r="K60" s="147" t="n">
        <f aca="false">'Model Sheet 5'!J46</f>
        <v>161</v>
      </c>
      <c r="L60" s="147" t="n">
        <f aca="false">'Model Sheet 5'!K46</f>
        <v>116</v>
      </c>
      <c r="M60" s="147" t="n">
        <f aca="false">'Model Sheet 5'!L46</f>
        <v>2434</v>
      </c>
      <c r="N60" s="147" t="n">
        <f aca="false">'Model Sheet 5'!M46</f>
        <v>1227</v>
      </c>
      <c r="O60" s="147" t="n">
        <f aca="false">'Model Sheet 5'!N46</f>
        <v>2475</v>
      </c>
      <c r="P60" s="147" t="n">
        <f aca="false">'Model Sheet 5'!O46</f>
        <v>40</v>
      </c>
      <c r="Q60" s="147" t="n">
        <f aca="false">'Model Sheet 5'!P46</f>
        <v>32</v>
      </c>
      <c r="R60" s="147" t="n">
        <f aca="false">'Model Sheet 5'!Q46</f>
        <v>421</v>
      </c>
      <c r="S60" s="147" t="n">
        <f aca="false">'Model Sheet 5'!R46</f>
        <v>1714</v>
      </c>
      <c r="T60" s="147" t="n">
        <f aca="false">'Model Sheet 5'!S46</f>
        <v>26</v>
      </c>
      <c r="U60" s="147" t="n">
        <f aca="false">'Model Sheet 5'!T46</f>
        <v>150</v>
      </c>
      <c r="V60" s="147" t="n">
        <f aca="false">'Model Sheet 5'!U46</f>
        <v>4721</v>
      </c>
      <c r="W60" s="147" t="n">
        <f aca="false">'Model Sheet 5'!V46</f>
        <v>868</v>
      </c>
      <c r="X60" s="147" t="n">
        <f aca="false">'Model Sheet 5'!W46</f>
        <v>364</v>
      </c>
      <c r="Y60" s="147" t="n">
        <f aca="false">'Model Sheet 5'!X46</f>
        <v>89</v>
      </c>
      <c r="Z60" s="147" t="n">
        <f aca="false">'Model Sheet 5'!Y46</f>
        <v>40</v>
      </c>
      <c r="AA60" s="147" t="n">
        <f aca="false">'Model Sheet 5'!Z46</f>
        <v>700</v>
      </c>
      <c r="AB60" s="147" t="n">
        <f aca="false">'Model Sheet 5'!AA46</f>
        <v>55</v>
      </c>
      <c r="AC60" s="147" t="n">
        <f aca="false">'Model Sheet 5'!AB46</f>
        <v>7166</v>
      </c>
      <c r="AD60" s="147" t="n">
        <f aca="false">'Model Sheet 5'!AC46</f>
        <v>7845</v>
      </c>
      <c r="AE60" s="147" t="n">
        <f aca="false">'Model Sheet 5'!AD46</f>
        <v>794</v>
      </c>
      <c r="AF60" s="147" t="n">
        <f aca="false">'Model Sheet 5'!AE46</f>
        <v>848</v>
      </c>
      <c r="AG60" s="147" t="n">
        <f aca="false">'Model Sheet 5'!AF46</f>
        <v>6544</v>
      </c>
      <c r="AH60" s="147" t="n">
        <f aca="false">'Model Sheet 5'!AG46</f>
        <v>23</v>
      </c>
      <c r="AI60" s="147" t="n">
        <f aca="false">'Model Sheet 5'!AH46</f>
        <v>107</v>
      </c>
      <c r="AJ60" s="147" t="n">
        <f aca="false">'Model Sheet 5'!AI46</f>
        <v>1421</v>
      </c>
      <c r="AK60" s="147" t="n">
        <f aca="false">'Model Sheet 5'!AJ46</f>
        <v>13</v>
      </c>
      <c r="AL60" s="147" t="n">
        <f aca="false">'Model Sheet 5'!AK46</f>
        <v>269070</v>
      </c>
      <c r="AM60" s="147" t="n">
        <f aca="false">'Model Sheet 5'!AL46</f>
        <v>642</v>
      </c>
      <c r="AN60" s="147" t="n">
        <f aca="false">'Model Sheet 5'!AM46</f>
        <v>779</v>
      </c>
      <c r="AO60" s="147" t="n">
        <f aca="false">'Model Sheet 5'!AN46</f>
        <v>3493</v>
      </c>
      <c r="AP60" s="147" t="n">
        <f aca="false">'Model Sheet 5'!AO46</f>
        <v>229</v>
      </c>
      <c r="AQ60" s="147" t="n">
        <f aca="false">'Model Sheet 5'!AP46</f>
        <v>189</v>
      </c>
      <c r="AR60" s="147" t="n">
        <f aca="false">'Model Sheet 5'!AQ46</f>
        <v>115</v>
      </c>
      <c r="AS60" s="147" t="n">
        <f aca="false">'Model Sheet 5'!AR46</f>
        <v>3146</v>
      </c>
      <c r="AT60" s="147" t="n">
        <f aca="false">'Model Sheet 5'!AS46</f>
        <v>35</v>
      </c>
      <c r="AU60" s="147" t="n">
        <f aca="false">'Model Sheet 5'!AT46</f>
        <v>72</v>
      </c>
      <c r="AV60" s="147" t="n">
        <f aca="false">'Model Sheet 5'!AU46</f>
        <v>251</v>
      </c>
      <c r="AW60" s="147" t="n">
        <f aca="false">'Model Sheet 5'!AV46</f>
        <v>53</v>
      </c>
      <c r="AX60" s="147" t="n">
        <f aca="false">'Model Sheet 5'!AW46</f>
        <v>147</v>
      </c>
      <c r="AY60" s="147" t="n">
        <f aca="false">'Model Sheet 5'!AX46</f>
        <v>533</v>
      </c>
      <c r="AZ60" s="147" t="n">
        <f aca="false">'Model Sheet 5'!AY46</f>
        <v>919</v>
      </c>
      <c r="BA60" s="147" t="n">
        <f aca="false">'Model Sheet 5'!AZ46</f>
        <v>308</v>
      </c>
      <c r="BB60" s="147" t="n">
        <f aca="false">'Model Sheet 5'!BA46</f>
        <v>2794</v>
      </c>
      <c r="BC60" s="147" t="n">
        <f aca="false">'Model Sheet 5'!BB46</f>
        <v>841</v>
      </c>
      <c r="BD60" s="147" t="n">
        <f aca="false">'Model Sheet 5'!BC46</f>
        <v>109</v>
      </c>
      <c r="BE60" s="147" t="n">
        <f aca="false">'Model Sheet 5'!BD46</f>
        <v>98</v>
      </c>
      <c r="BF60" s="147" t="n">
        <f aca="false">'Model Sheet 5'!BE46</f>
        <v>503</v>
      </c>
      <c r="BG60" s="147" t="n">
        <f aca="false">'Model Sheet 5'!BF46</f>
        <v>4051</v>
      </c>
      <c r="BH60" s="147" t="n">
        <f aca="false">'Model Sheet 5'!BG46</f>
        <v>4171</v>
      </c>
      <c r="BI60" s="147" t="n">
        <f aca="false">'Model Sheet 5'!BH46</f>
        <v>62</v>
      </c>
      <c r="BJ60" s="147" t="n">
        <f aca="false">'Model Sheet 5'!BI46</f>
        <v>170</v>
      </c>
      <c r="BK60" s="147" t="n">
        <f aca="false">'Model Sheet 5'!BJ46</f>
        <v>2144</v>
      </c>
    </row>
    <row r="61" customFormat="false" ht="12.75" hidden="false" customHeight="false" outlineLevel="0" collapsed="false">
      <c r="B61" s="147" t="str">
        <f aca="false">'Model Sheet 5'!A47</f>
        <v>BOROUGH_CENSUS_AREA</v>
      </c>
      <c r="C61" s="148" t="str">
        <f aca="false">'Model Sheet 5'!B47</f>
        <v>Aleutians West</v>
      </c>
      <c r="D61" s="147" t="str">
        <f aca="false">'Model Sheet 5'!C47</f>
        <v>Dillingham</v>
      </c>
      <c r="E61" s="147" t="str">
        <f aca="false">'Model Sheet 5'!D47</f>
        <v>Skagway-Angoon</v>
      </c>
      <c r="F61" s="147" t="str">
        <f aca="false">'Model Sheet 5'!E47</f>
        <v>Bethel</v>
      </c>
      <c r="G61" s="147" t="str">
        <f aca="false">'Model Sheet 5'!F47</f>
        <v>Valdez/Cordova</v>
      </c>
      <c r="H61" s="147" t="str">
        <f aca="false">'Model Sheet 5'!G47</f>
        <v>Juneau</v>
      </c>
      <c r="I61" s="147" t="str">
        <f aca="false">'Model Sheet 5'!H47</f>
        <v>Sitka</v>
      </c>
      <c r="J61" s="147" t="str">
        <f aca="false">'Model Sheet 5'!I47</f>
        <v>Yakutat</v>
      </c>
      <c r="K61" s="147" t="str">
        <f aca="false">'Model Sheet 5'!J47</f>
        <v>Prince of Wales</v>
      </c>
      <c r="L61" s="147" t="str">
        <f aca="false">'Model Sheet 5'!K47</f>
        <v>Aleutians East</v>
      </c>
      <c r="M61" s="147" t="str">
        <f aca="false">'Model Sheet 5'!L47</f>
        <v>Valdez/Cordova</v>
      </c>
      <c r="N61" s="147" t="str">
        <f aca="false">'Model Sheet 5'!M47</f>
        <v>Prince of Wales</v>
      </c>
      <c r="O61" s="147" t="str">
        <f aca="false">'Model Sheet 5'!N47</f>
        <v>Dillingham</v>
      </c>
      <c r="P61" s="147" t="str">
        <f aca="false">'Model Sheet 5'!O47</f>
        <v>Prince of Wales</v>
      </c>
      <c r="Q61" s="147" t="str">
        <f aca="false">'Model Sheet 5'!P47</f>
        <v>Skagway-Angoon</v>
      </c>
      <c r="R61" s="147" t="str">
        <f aca="false">'Model Sheet 5'!Q47</f>
        <v>Skagway-Angoon</v>
      </c>
      <c r="S61" s="147" t="str">
        <f aca="false">'Model Sheet 5'!R47</f>
        <v>Haines</v>
      </c>
      <c r="T61" s="147" t="str">
        <f aca="false">'Model Sheet 5'!S47</f>
        <v>Kenai Peninsula</v>
      </c>
      <c r="U61" s="147" t="str">
        <f aca="false">'Model Sheet 5'!T47</f>
        <v>Prince of Wales</v>
      </c>
      <c r="V61" s="147" t="str">
        <f aca="false">'Model Sheet 5'!U47</f>
        <v>Kenai Peninsula</v>
      </c>
      <c r="W61" s="147" t="str">
        <f aca="false">'Model Sheet 5'!V47</f>
        <v>Skagway-Angoon</v>
      </c>
      <c r="X61" s="147" t="str">
        <f aca="false">'Model Sheet 5'!W47</f>
        <v>Prince of Wales</v>
      </c>
      <c r="Y61" s="147" t="str">
        <f aca="false">'Model Sheet 5'!X47</f>
        <v>Prince of Wales</v>
      </c>
      <c r="Z61" s="147" t="str">
        <f aca="false">'Model Sheet 5'!Y47</f>
        <v>Kenai Peninsula</v>
      </c>
      <c r="AA61" s="147" t="str">
        <f aca="false">'Model Sheet 5'!Z47</f>
        <v>Wrangell-Petersburg</v>
      </c>
      <c r="AB61" s="147" t="str">
        <f aca="false">'Model Sheet 5'!AA47</f>
        <v>Prince of Wales</v>
      </c>
      <c r="AC61" s="147" t="str">
        <f aca="false">'Model Sheet 5'!AB47</f>
        <v>Kenai Peninsula</v>
      </c>
      <c r="AD61" s="147" t="str">
        <f aca="false">'Model Sheet 5'!AC47</f>
        <v>Ketchikan Gateway</v>
      </c>
      <c r="AE61" s="147" t="str">
        <f aca="false">'Model Sheet 5'!AD47</f>
        <v>Aleutians East</v>
      </c>
      <c r="AF61" s="147" t="str">
        <f aca="false">'Model Sheet 5'!AE47</f>
        <v>Prince of Wales</v>
      </c>
      <c r="AG61" s="147" t="str">
        <f aca="false">'Model Sheet 5'!AF47</f>
        <v>Kodiak Island</v>
      </c>
      <c r="AH61" s="147" t="str">
        <f aca="false">'Model Sheet 5'!AG47</f>
        <v>Wrangell-Petersburg</v>
      </c>
      <c r="AI61" s="147" t="str">
        <f aca="false">'Model Sheet 5'!AH47</f>
        <v>Kodiak Island</v>
      </c>
      <c r="AJ61" s="147" t="str">
        <f aca="false">'Model Sheet 5'!AI47</f>
        <v>Prince of Wales</v>
      </c>
      <c r="AK61" s="147" t="str">
        <f aca="false">'Model Sheet 5'!AJ47</f>
        <v>Prince of Wales</v>
      </c>
      <c r="AL61" s="147" t="str">
        <f aca="false">'Model Sheet 5'!AK47</f>
        <v>Anchorage</v>
      </c>
      <c r="AM61" s="147" t="str">
        <f aca="false">'Model Sheet 5'!AL47</f>
        <v>Bristol Bay</v>
      </c>
      <c r="AN61" s="147" t="str">
        <f aca="false">'Model Sheet 5'!AM47</f>
        <v>Kenai Peninsula</v>
      </c>
      <c r="AO61" s="147" t="str">
        <f aca="false">'Model Sheet 5'!AN47</f>
        <v>Nome</v>
      </c>
      <c r="AP61" s="147" t="str">
        <f aca="false">'Model Sheet 5'!AO47</f>
        <v>Kodiak Island</v>
      </c>
      <c r="AQ61" s="147" t="str">
        <f aca="false">'Model Sheet 5'!AP47</f>
        <v>Kodiak Island</v>
      </c>
      <c r="AR61" s="147" t="str">
        <f aca="false">'Model Sheet 5'!AQ47</f>
        <v>Skagway-Angoon</v>
      </c>
      <c r="AS61" s="147" t="str">
        <f aca="false">'Model Sheet 5'!AR47</f>
        <v>Wrangell-Petersburg</v>
      </c>
      <c r="AT61" s="147" t="str">
        <f aca="false">'Model Sheet 5'!AS47</f>
        <v>Prince of Wales</v>
      </c>
      <c r="AU61" s="147" t="str">
        <f aca="false">'Model Sheet 5'!AT47</f>
        <v>Wrangell-Petersburg</v>
      </c>
      <c r="AV61" s="147" t="str">
        <f aca="false">'Model Sheet 5'!AU47</f>
        <v>Kodiak Island</v>
      </c>
      <c r="AW61" s="147" t="str">
        <f aca="false">'Model Sheet 5'!AV47</f>
        <v>Prince of Wales</v>
      </c>
      <c r="AX61" s="147" t="str">
        <f aca="false">'Model Sheet 5'!AW47</f>
        <v>Aleutians West</v>
      </c>
      <c r="AY61" s="147" t="str">
        <f aca="false">'Model Sheet 5'!AX47</f>
        <v>Aleutians West</v>
      </c>
      <c r="AZ61" s="147" t="str">
        <f aca="false">'Model Sheet 5'!AY47</f>
        <v>Aleutians East</v>
      </c>
      <c r="BA61" s="147" t="str">
        <f aca="false">'Model Sheet 5'!AZ47</f>
        <v>Kenai Peninsula</v>
      </c>
      <c r="BB61" s="147" t="str">
        <f aca="false">'Model Sheet 5'!BA47</f>
        <v>Kenai Peninsula</v>
      </c>
      <c r="BC61" s="147" t="str">
        <f aca="false">'Model Sheet 5'!BB47</f>
        <v>Skagway-Angoon</v>
      </c>
      <c r="BD61" s="147" t="str">
        <f aca="false">'Model Sheet 5'!BC47</f>
        <v>Valdez/Cordova</v>
      </c>
      <c r="BE61" s="147" t="str">
        <f aca="false">'Model Sheet 5'!BD47</f>
        <v>Skagway-Angoon</v>
      </c>
      <c r="BF61" s="147" t="str">
        <f aca="false">'Model Sheet 5'!BE47</f>
        <v>Prince of Wales</v>
      </c>
      <c r="BG61" s="147" t="str">
        <f aca="false">'Model Sheet 5'!BF47</f>
        <v>Aleutians West</v>
      </c>
      <c r="BH61" s="147" t="str">
        <f aca="false">'Model Sheet 5'!BG47</f>
        <v>Valdez/Cordova</v>
      </c>
      <c r="BI61" s="147" t="str">
        <f aca="false">'Model Sheet 5'!BH47</f>
        <v>Prince of Wales</v>
      </c>
      <c r="BJ61" s="147" t="str">
        <f aca="false">'Model Sheet 5'!BI47</f>
        <v>Valdez/Cordova</v>
      </c>
      <c r="BK61" s="147" t="str">
        <f aca="false">'Model Sheet 5'!BJ47</f>
        <v>Wrangell-Petersburg</v>
      </c>
      <c r="BL61" s="87"/>
      <c r="BM61" s="87"/>
    </row>
    <row r="62" customFormat="false" ht="12.75" hidden="false" customHeight="false" outlineLevel="0" collapsed="false">
      <c r="B62" s="147" t="str">
        <f aca="false">'Model Sheet 5'!A48</f>
        <v>Borough Number</v>
      </c>
      <c r="C62" s="148" t="str">
        <f aca="false">'Model Sheet 5'!B48</f>
        <v>2</v>
      </c>
      <c r="D62" s="147" t="str">
        <f aca="false">'Model Sheet 5'!C48</f>
        <v>7</v>
      </c>
      <c r="E62" s="147" t="str">
        <f aca="false">'Model Sheet 5'!D48</f>
        <v>21</v>
      </c>
      <c r="F62" s="147" t="str">
        <f aca="false">'Model Sheet 5'!E48</f>
        <v>4</v>
      </c>
      <c r="G62" s="147" t="str">
        <f aca="false">'Model Sheet 5'!F48</f>
        <v>23</v>
      </c>
      <c r="H62" s="147" t="str">
        <f aca="false">'Model Sheet 5'!G48</f>
        <v>10</v>
      </c>
      <c r="I62" s="147" t="str">
        <f aca="false">'Model Sheet 5'!H48</f>
        <v>20</v>
      </c>
      <c r="J62" s="147" t="str">
        <f aca="false">'Model Sheet 5'!I48</f>
        <v>26</v>
      </c>
      <c r="K62" s="147" t="str">
        <f aca="false">'Model Sheet 5'!J48</f>
        <v>19</v>
      </c>
      <c r="L62" s="147" t="str">
        <f aca="false">'Model Sheet 5'!K48</f>
        <v>1</v>
      </c>
      <c r="M62" s="147" t="str">
        <f aca="false">'Model Sheet 5'!L48</f>
        <v>23</v>
      </c>
      <c r="N62" s="147" t="str">
        <f aca="false">'Model Sheet 5'!M48</f>
        <v>19</v>
      </c>
      <c r="O62" s="147" t="str">
        <f aca="false">'Model Sheet 5'!N48</f>
        <v>7</v>
      </c>
      <c r="P62" s="147" t="str">
        <f aca="false">'Model Sheet 5'!O48</f>
        <v>19</v>
      </c>
      <c r="Q62" s="147" t="str">
        <f aca="false">'Model Sheet 5'!P48</f>
        <v>21</v>
      </c>
      <c r="R62" s="147" t="str">
        <f aca="false">'Model Sheet 5'!Q48</f>
        <v>21</v>
      </c>
      <c r="S62" s="147" t="str">
        <f aca="false">'Model Sheet 5'!R48</f>
        <v>9</v>
      </c>
      <c r="T62" s="147" t="str">
        <f aca="false">'Model Sheet 5'!S48</f>
        <v>11</v>
      </c>
      <c r="U62" s="147" t="str">
        <f aca="false">'Model Sheet 5'!T48</f>
        <v>19</v>
      </c>
      <c r="V62" s="147" t="str">
        <f aca="false">'Model Sheet 5'!U48</f>
        <v>11</v>
      </c>
      <c r="W62" s="147" t="str">
        <f aca="false">'Model Sheet 5'!V48</f>
        <v>21</v>
      </c>
      <c r="X62" s="147" t="str">
        <f aca="false">'Model Sheet 5'!W48</f>
        <v>19</v>
      </c>
      <c r="Y62" s="147" t="str">
        <f aca="false">'Model Sheet 5'!X48</f>
        <v>19</v>
      </c>
      <c r="Z62" s="147" t="str">
        <f aca="false">'Model Sheet 5'!Y48</f>
        <v>11</v>
      </c>
      <c r="AA62" s="147" t="str">
        <f aca="false">'Model Sheet 5'!Z48</f>
        <v>25</v>
      </c>
      <c r="AB62" s="147" t="str">
        <f aca="false">'Model Sheet 5'!AA48</f>
        <v>19</v>
      </c>
      <c r="AC62" s="147" t="str">
        <f aca="false">'Model Sheet 5'!AB48</f>
        <v>11</v>
      </c>
      <c r="AD62" s="147" t="str">
        <f aca="false">'Model Sheet 5'!AC48</f>
        <v>12</v>
      </c>
      <c r="AE62" s="147" t="str">
        <f aca="false">'Model Sheet 5'!AD48</f>
        <v>1</v>
      </c>
      <c r="AF62" s="147" t="str">
        <f aca="false">'Model Sheet 5'!AE48</f>
        <v>19</v>
      </c>
      <c r="AG62" s="147" t="str">
        <f aca="false">'Model Sheet 5'!AF48</f>
        <v>13</v>
      </c>
      <c r="AH62" s="147" t="str">
        <f aca="false">'Model Sheet 5'!AG48</f>
        <v>25</v>
      </c>
      <c r="AI62" s="147" t="str">
        <f aca="false">'Model Sheet 5'!AH48</f>
        <v>13</v>
      </c>
      <c r="AJ62" s="147" t="str">
        <f aca="false">'Model Sheet 5'!AI48</f>
        <v>19</v>
      </c>
      <c r="AK62" s="147" t="str">
        <f aca="false">'Model Sheet 5'!AJ48</f>
        <v>19</v>
      </c>
      <c r="AL62" s="147" t="str">
        <f aca="false">'Model Sheet 5'!AK48</f>
        <v>3</v>
      </c>
      <c r="AM62" s="147" t="str">
        <f aca="false">'Model Sheet 5'!AL48</f>
        <v>5</v>
      </c>
      <c r="AN62" s="147" t="str">
        <f aca="false">'Model Sheet 5'!AM48</f>
        <v>11</v>
      </c>
      <c r="AO62" s="147" t="str">
        <f aca="false">'Model Sheet 5'!AN48</f>
        <v>16</v>
      </c>
      <c r="AP62" s="147" t="str">
        <f aca="false">'Model Sheet 5'!AO48</f>
        <v>13</v>
      </c>
      <c r="AQ62" s="147" t="str">
        <f aca="false">'Model Sheet 5'!AP48</f>
        <v>13</v>
      </c>
      <c r="AR62" s="147" t="str">
        <f aca="false">'Model Sheet 5'!AQ48</f>
        <v>21</v>
      </c>
      <c r="AS62" s="147" t="str">
        <f aca="false">'Model Sheet 5'!AR48</f>
        <v>25</v>
      </c>
      <c r="AT62" s="147" t="str">
        <f aca="false">'Model Sheet 5'!AS48</f>
        <v>19</v>
      </c>
      <c r="AU62" s="147" t="str">
        <f aca="false">'Model Sheet 5'!AT48</f>
        <v>25</v>
      </c>
      <c r="AV62" s="147" t="str">
        <f aca="false">'Model Sheet 5'!AU48</f>
        <v>13</v>
      </c>
      <c r="AW62" s="147" t="str">
        <f aca="false">'Model Sheet 5'!AV48</f>
        <v>19</v>
      </c>
      <c r="AX62" s="147" t="str">
        <f aca="false">'Model Sheet 5'!AW48</f>
        <v>2</v>
      </c>
      <c r="AY62" s="147" t="str">
        <f aca="false">'Model Sheet 5'!AX48</f>
        <v>2</v>
      </c>
      <c r="AZ62" s="147" t="str">
        <f aca="false">'Model Sheet 5'!AY48</f>
        <v>1</v>
      </c>
      <c r="BA62" s="147" t="str">
        <f aca="false">'Model Sheet 5'!AZ48</f>
        <v>11</v>
      </c>
      <c r="BB62" s="147" t="str">
        <f aca="false">'Model Sheet 5'!BA48</f>
        <v>11</v>
      </c>
      <c r="BC62" s="147" t="str">
        <f aca="false">'Model Sheet 5'!BB48</f>
        <v>21</v>
      </c>
      <c r="BD62" s="147" t="str">
        <f aca="false">'Model Sheet 5'!BC48</f>
        <v>23</v>
      </c>
      <c r="BE62" s="147" t="str">
        <f aca="false">'Model Sheet 5'!BD48</f>
        <v>21</v>
      </c>
      <c r="BF62" s="147" t="str">
        <f aca="false">'Model Sheet 5'!BE48</f>
        <v>19</v>
      </c>
      <c r="BG62" s="147" t="str">
        <f aca="false">'Model Sheet 5'!BF48</f>
        <v>2</v>
      </c>
      <c r="BH62" s="147" t="str">
        <f aca="false">'Model Sheet 5'!BG48</f>
        <v>23</v>
      </c>
      <c r="BI62" s="147" t="str">
        <f aca="false">'Model Sheet 5'!BH48</f>
        <v>19</v>
      </c>
      <c r="BJ62" s="147" t="str">
        <f aca="false">'Model Sheet 5'!BI48</f>
        <v>23</v>
      </c>
      <c r="BK62" s="147" t="str">
        <f aca="false">'Model Sheet 5'!BJ48</f>
        <v>25</v>
      </c>
      <c r="BL62" s="87"/>
      <c r="BM62" s="87"/>
    </row>
    <row r="63" customFormat="false" ht="12.75" hidden="false" customHeight="false" outlineLevel="0" collapsed="false">
      <c r="B63" s="147" t="str">
        <f aca="false">'Model Sheet 5'!A49</f>
        <v>Borough 2002 Pop</v>
      </c>
      <c r="C63" s="147" t="n">
        <f aca="false">'Model Sheet 5'!B49</f>
        <v>5073</v>
      </c>
      <c r="D63" s="147" t="n">
        <f aca="false">'Model Sheet 5'!C49</f>
        <v>4930</v>
      </c>
      <c r="E63" s="147" t="n">
        <f aca="false">'Model Sheet 5'!D49</f>
        <v>3221</v>
      </c>
      <c r="F63" s="147" t="n">
        <f aca="false">'Model Sheet 5'!E49</f>
        <v>16484</v>
      </c>
      <c r="G63" s="147" t="n">
        <f aca="false">'Model Sheet 5'!F49</f>
        <v>10300</v>
      </c>
      <c r="H63" s="147" t="n">
        <f aca="false">'Model Sheet 5'!G49</f>
        <v>30981</v>
      </c>
      <c r="I63" s="147" t="n">
        <f aca="false">'Model Sheet 5'!H49</f>
        <v>8894</v>
      </c>
      <c r="J63" s="147" t="n">
        <f aca="false">'Model Sheet 5'!I49</f>
        <v>724</v>
      </c>
      <c r="K63" s="147" t="n">
        <f aca="false">'Model Sheet 5'!J49</f>
        <v>5678</v>
      </c>
      <c r="L63" s="147" t="n">
        <f aca="false">'Model Sheet 5'!K49</f>
        <v>2729</v>
      </c>
      <c r="M63" s="147" t="n">
        <f aca="false">'Model Sheet 5'!L49</f>
        <v>10300</v>
      </c>
      <c r="N63" s="147" t="n">
        <f aca="false">'Model Sheet 5'!M49</f>
        <v>5678</v>
      </c>
      <c r="O63" s="147" t="n">
        <f aca="false">'Model Sheet 5'!N49</f>
        <v>4930</v>
      </c>
      <c r="P63" s="147" t="n">
        <f aca="false">'Model Sheet 5'!O49</f>
        <v>5678</v>
      </c>
      <c r="Q63" s="147" t="n">
        <f aca="false">'Model Sheet 5'!P49</f>
        <v>3221</v>
      </c>
      <c r="R63" s="147" t="n">
        <f aca="false">'Model Sheet 5'!Q49</f>
        <v>3221</v>
      </c>
      <c r="S63" s="147" t="n">
        <f aca="false">'Model Sheet 5'!R49</f>
        <v>2360</v>
      </c>
      <c r="T63" s="147" t="n">
        <f aca="false">'Model Sheet 5'!S49</f>
        <v>51187</v>
      </c>
      <c r="U63" s="147" t="n">
        <f aca="false">'Model Sheet 5'!T49</f>
        <v>5678</v>
      </c>
      <c r="V63" s="147" t="n">
        <f aca="false">'Model Sheet 5'!U49</f>
        <v>51187</v>
      </c>
      <c r="W63" s="147" t="n">
        <f aca="false">'Model Sheet 5'!V49</f>
        <v>3221</v>
      </c>
      <c r="X63" s="147" t="n">
        <f aca="false">'Model Sheet 5'!W49</f>
        <v>5678</v>
      </c>
      <c r="Y63" s="147" t="n">
        <f aca="false">'Model Sheet 5'!X49</f>
        <v>5678</v>
      </c>
      <c r="Z63" s="147" t="n">
        <f aca="false">'Model Sheet 5'!Y49</f>
        <v>51187</v>
      </c>
      <c r="AA63" s="147" t="n">
        <f aca="false">'Model Sheet 5'!Z49</f>
        <v>6444</v>
      </c>
      <c r="AB63" s="147" t="n">
        <f aca="false">'Model Sheet 5'!AA49</f>
        <v>5678</v>
      </c>
      <c r="AC63" s="147" t="n">
        <f aca="false">'Model Sheet 5'!AB49</f>
        <v>51187</v>
      </c>
      <c r="AD63" s="147" t="n">
        <f aca="false">'Model Sheet 5'!AC49</f>
        <v>13670</v>
      </c>
      <c r="AE63" s="147" t="n">
        <f aca="false">'Model Sheet 5'!AD49</f>
        <v>2729</v>
      </c>
      <c r="AF63" s="147" t="n">
        <f aca="false">'Model Sheet 5'!AE49</f>
        <v>5678</v>
      </c>
      <c r="AG63" s="147" t="n">
        <f aca="false">'Model Sheet 5'!AF49</f>
        <v>13852</v>
      </c>
      <c r="AH63" s="147" t="n">
        <f aca="false">'Model Sheet 5'!AG49</f>
        <v>6444</v>
      </c>
      <c r="AI63" s="147" t="n">
        <f aca="false">'Model Sheet 5'!AH49</f>
        <v>13852</v>
      </c>
      <c r="AJ63" s="147" t="n">
        <f aca="false">'Model Sheet 5'!AI49</f>
        <v>5678</v>
      </c>
      <c r="AK63" s="147" t="n">
        <f aca="false">'Model Sheet 5'!AJ49</f>
        <v>5678</v>
      </c>
      <c r="AL63" s="147" t="n">
        <f aca="false">'Model Sheet 5'!AK49</f>
        <v>269070</v>
      </c>
      <c r="AM63" s="147" t="n">
        <f aca="false">'Model Sheet 5'!AL49</f>
        <v>1159</v>
      </c>
      <c r="AN63" s="147" t="n">
        <f aca="false">'Model Sheet 5'!AM49</f>
        <v>51187</v>
      </c>
      <c r="AO63" s="147" t="n">
        <f aca="false">'Model Sheet 5'!AN49</f>
        <v>9342</v>
      </c>
      <c r="AP63" s="147" t="n">
        <f aca="false">'Model Sheet 5'!AO49</f>
        <v>13852</v>
      </c>
      <c r="AQ63" s="147" t="n">
        <f aca="false">'Model Sheet 5'!AP49</f>
        <v>13852</v>
      </c>
      <c r="AR63" s="147" t="n">
        <f aca="false">'Model Sheet 5'!AQ49</f>
        <v>3221</v>
      </c>
      <c r="AS63" s="147" t="n">
        <f aca="false">'Model Sheet 5'!AR49</f>
        <v>6444</v>
      </c>
      <c r="AT63" s="147" t="n">
        <f aca="false">'Model Sheet 5'!AS49</f>
        <v>5678</v>
      </c>
      <c r="AU63" s="147" t="n">
        <f aca="false">'Model Sheet 5'!AT49</f>
        <v>6444</v>
      </c>
      <c r="AV63" s="147" t="n">
        <f aca="false">'Model Sheet 5'!AU49</f>
        <v>13852</v>
      </c>
      <c r="AW63" s="147" t="n">
        <f aca="false">'Model Sheet 5'!AV49</f>
        <v>5678</v>
      </c>
      <c r="AX63" s="147" t="n">
        <f aca="false">'Model Sheet 5'!AW49</f>
        <v>5073</v>
      </c>
      <c r="AY63" s="147" t="n">
        <f aca="false">'Model Sheet 5'!AX49</f>
        <v>5073</v>
      </c>
      <c r="AZ63" s="147" t="n">
        <f aca="false">'Model Sheet 5'!AY49</f>
        <v>2729</v>
      </c>
      <c r="BA63" s="147" t="n">
        <f aca="false">'Model Sheet 5'!AZ49</f>
        <v>51187</v>
      </c>
      <c r="BB63" s="147" t="n">
        <f aca="false">'Model Sheet 5'!BA49</f>
        <v>51187</v>
      </c>
      <c r="BC63" s="147" t="n">
        <f aca="false">'Model Sheet 5'!BB49</f>
        <v>3221</v>
      </c>
      <c r="BD63" s="147" t="n">
        <f aca="false">'Model Sheet 5'!BC49</f>
        <v>10300</v>
      </c>
      <c r="BE63" s="147" t="n">
        <f aca="false">'Model Sheet 5'!BD49</f>
        <v>3221</v>
      </c>
      <c r="BF63" s="147" t="n">
        <f aca="false">'Model Sheet 5'!BE49</f>
        <v>5678</v>
      </c>
      <c r="BG63" s="147" t="n">
        <f aca="false">'Model Sheet 5'!BF49</f>
        <v>5073</v>
      </c>
      <c r="BH63" s="147" t="n">
        <f aca="false">'Model Sheet 5'!BG49</f>
        <v>10300</v>
      </c>
      <c r="BI63" s="147" t="n">
        <f aca="false">'Model Sheet 5'!BH49</f>
        <v>5678</v>
      </c>
      <c r="BJ63" s="147" t="n">
        <f aca="false">'Model Sheet 5'!BI49</f>
        <v>10300</v>
      </c>
      <c r="BK63" s="147" t="n">
        <f aca="false">'Model Sheet 5'!BJ49</f>
        <v>6444</v>
      </c>
      <c r="BL63" s="87"/>
      <c r="BM63" s="87"/>
    </row>
    <row r="64" customFormat="false" ht="12.75" hidden="false" customHeight="false" outlineLevel="0" collapsed="false">
      <c r="D64" s="87"/>
      <c r="E64" s="87"/>
      <c r="Z64" s="87"/>
      <c r="AA64" s="87"/>
      <c r="AB64" s="87"/>
      <c r="AC64" s="87"/>
      <c r="AD64" s="87"/>
      <c r="AE64" s="87"/>
      <c r="AF64" s="87"/>
      <c r="AG64" s="87"/>
      <c r="AH64" s="87"/>
      <c r="AI64" s="87"/>
      <c r="AJ64" s="87"/>
      <c r="AK64" s="87"/>
      <c r="AL64" s="87"/>
      <c r="AM64" s="87"/>
      <c r="AN64" s="87"/>
      <c r="AO64" s="87"/>
      <c r="AP64" s="87"/>
      <c r="AQ64" s="87"/>
      <c r="AR64" s="87"/>
      <c r="AS64" s="87"/>
      <c r="AT64" s="87"/>
      <c r="AU64" s="87"/>
      <c r="AV64" s="87"/>
      <c r="AW64" s="87"/>
      <c r="AX64" s="87"/>
      <c r="AY64" s="87"/>
      <c r="AZ64" s="87"/>
      <c r="BA64" s="87"/>
      <c r="BB64" s="87"/>
      <c r="BC64" s="87"/>
      <c r="BD64" s="87"/>
      <c r="BE64" s="87"/>
      <c r="BF64" s="87"/>
      <c r="BG64" s="87"/>
      <c r="BH64" s="87"/>
      <c r="BI64" s="87"/>
      <c r="BJ64" s="87"/>
      <c r="BK64" s="87"/>
      <c r="BL64" s="87"/>
      <c r="BM64" s="87"/>
    </row>
    <row r="65" customFormat="false" ht="12.75" hidden="false" customHeight="false" outlineLevel="0" collapsed="false">
      <c r="C65" s="108" t="s">
        <v>130</v>
      </c>
      <c r="D65" s="108" t="n">
        <v>20</v>
      </c>
      <c r="E65" s="108" t="n">
        <v>30</v>
      </c>
      <c r="F65" s="108" t="n">
        <v>40</v>
      </c>
      <c r="G65" s="108" t="n">
        <v>50</v>
      </c>
      <c r="H65" s="108" t="n">
        <v>70</v>
      </c>
      <c r="I65" s="108" t="n">
        <v>110</v>
      </c>
      <c r="J65" s="108" t="n">
        <v>150</v>
      </c>
      <c r="Z65" s="87"/>
      <c r="AA65" s="87"/>
      <c r="AB65" s="87"/>
      <c r="AC65" s="87"/>
      <c r="AD65" s="87"/>
      <c r="AE65" s="87"/>
      <c r="AF65" s="87"/>
      <c r="AG65" s="87"/>
      <c r="AH65" s="87"/>
      <c r="AI65" s="87"/>
      <c r="AJ65" s="87"/>
      <c r="AK65" s="87"/>
      <c r="AL65" s="87"/>
      <c r="AM65" s="87"/>
      <c r="AN65" s="87"/>
      <c r="AO65" s="87"/>
      <c r="AP65" s="87"/>
      <c r="AQ65" s="87"/>
      <c r="AR65" s="87"/>
      <c r="AS65" s="87"/>
      <c r="AT65" s="87"/>
      <c r="AU65" s="87"/>
      <c r="AV65" s="87"/>
      <c r="AW65" s="87"/>
      <c r="AX65" s="87"/>
      <c r="AY65" s="87"/>
      <c r="AZ65" s="87"/>
      <c r="BA65" s="87"/>
      <c r="BB65" s="87"/>
      <c r="BC65" s="87"/>
      <c r="BD65" s="87"/>
      <c r="BE65" s="87"/>
      <c r="BF65" s="87"/>
      <c r="BG65" s="87"/>
      <c r="BH65" s="87"/>
      <c r="BI65" s="87"/>
      <c r="BJ65" s="87"/>
      <c r="BK65" s="87"/>
      <c r="BL65" s="87"/>
      <c r="BM65" s="87"/>
    </row>
    <row r="66" customFormat="false" ht="12.75" hidden="false" customHeight="false" outlineLevel="0" collapsed="false">
      <c r="C66" s="108" t="s">
        <v>131</v>
      </c>
      <c r="D66" s="143" t="n">
        <f aca="false">D23+D25+K23+K25+R23+R25+(D26*D35/D34)+(K26*K35/K34)+(R26*R35/R34)+(D27*D36/D34)+(K27*K36/K34)+(R27*R36/R34)</f>
        <v>150.544</v>
      </c>
      <c r="E66" s="143" t="n">
        <f aca="false">E23+L23+S23+E25+L25+S25+(E26*D35/D34)+(L26*K35/K34)+(S26*R35/R34)+(E27*D36/D34)+(L27*K36/K34)+(S27*R36/R34)</f>
        <v>64.0157647058824</v>
      </c>
      <c r="F66" s="108" t="n">
        <f aca="false">F23+M23+F25+M25+(F26*D35/D34)+(M26*K35/K34)+(F27*D36/D34)+(M27*K36/K34)</f>
        <v>186.88</v>
      </c>
      <c r="G66" s="108" t="n">
        <f aca="false">G23+N23+T23+G25+N25+T25+(G26*D35/D34)+(N26*K35/K34)+(T26*R35/R34)+(G27*D36/D34)+(N27*K36/K34)+(T27*R36/R34)</f>
        <v>146.050823529412</v>
      </c>
      <c r="H66" s="108" t="n">
        <f aca="false">H23+O23+U23+H25+O25+U25+(H26*D35/D34)+(O26*K35/K34)+(U26*R35/R34)+(H27*D36/D34)+(O27*K36/K34)+(U27*R36/R34)</f>
        <v>15.6277647058824</v>
      </c>
      <c r="I66" s="108" t="n">
        <f aca="false">I23+P23+V23+I25+P25+V25+(I26*D35/D34)+(P26*K35/K34)+(V26*R35/R34)+(I27*D36/D34)+(P27*K36/K34)+(V27*R36/R34)</f>
        <v>14.5512941176471</v>
      </c>
      <c r="J66" s="108" t="n">
        <f aca="false">J23+Q23+J25+Q25+(J26*D35/D34)+(Q26*K35/K34)+(J27*D36/D34)+(Q27*K36/K34)</f>
        <v>1</v>
      </c>
    </row>
  </sheetData>
  <dataValidations count="1">
    <dataValidation allowBlank="true" errorStyle="stop" operator="between" showDropDown="false" showErrorMessage="true" showInputMessage="true" sqref="C46" type="list">
      <formula1>$C$59:$BK$59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Z6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2.75" zeroHeight="false" outlineLevelRow="0" outlineLevelCol="0"/>
  <cols>
    <col collapsed="false" customWidth="true" hidden="false" outlineLevel="0" max="1" min="1" style="0" width="4.29"/>
    <col collapsed="false" customWidth="true" hidden="false" outlineLevel="0" max="2" min="2" style="0" width="46.86"/>
    <col collapsed="false" customWidth="true" hidden="false" outlineLevel="0" max="3" min="3" style="149" width="9.71"/>
    <col collapsed="false" customWidth="true" hidden="false" outlineLevel="0" max="4" min="4" style="149" width="11.29"/>
    <col collapsed="false" customWidth="true" hidden="false" outlineLevel="0" max="6" min="5" style="0" width="11.29"/>
    <col collapsed="false" customWidth="true" hidden="false" outlineLevel="0" max="7" min="7" style="0" width="9.71"/>
    <col collapsed="false" customWidth="true" hidden="false" outlineLevel="0" max="8" min="8" style="0" width="11.71"/>
    <col collapsed="false" customWidth="true" hidden="false" outlineLevel="0" max="9" min="9" style="0" width="11.29"/>
    <col collapsed="false" customWidth="true" hidden="false" outlineLevel="0" max="10" min="10" style="0" width="9.57"/>
    <col collapsed="false" customWidth="true" hidden="false" outlineLevel="0" max="13" min="11" style="0" width="11.29"/>
    <col collapsed="false" customWidth="true" hidden="false" outlineLevel="0" max="14" min="14" style="0" width="9.71"/>
    <col collapsed="false" customWidth="true" hidden="false" outlineLevel="0" max="16" min="15" style="0" width="11.29"/>
    <col collapsed="false" customWidth="true" hidden="false" outlineLevel="0" max="18" min="17" style="0" width="9.71"/>
    <col collapsed="false" customWidth="true" hidden="false" outlineLevel="0" max="19" min="19" style="0" width="11.29"/>
    <col collapsed="false" customWidth="true" hidden="false" outlineLevel="0" max="20" min="20" style="0" width="12.29"/>
    <col collapsed="false" customWidth="true" hidden="false" outlineLevel="0" max="21" min="21" style="0" width="9.71"/>
    <col collapsed="false" customWidth="true" hidden="false" outlineLevel="0" max="22" min="22" style="0" width="12.29"/>
  </cols>
  <sheetData>
    <row r="1" s="90" customFormat="true" ht="30" hidden="false" customHeight="false" outlineLevel="0" collapsed="false">
      <c r="A1" s="89" t="s">
        <v>80</v>
      </c>
    </row>
    <row r="3" customFormat="false" ht="12.75" hidden="false" customHeight="false" outlineLevel="0" collapsed="false">
      <c r="A3" s="0" t="s">
        <v>81</v>
      </c>
    </row>
    <row r="5" s="91" customFormat="true" ht="12.75" hidden="false" customHeight="false" outlineLevel="0" collapsed="false"/>
    <row r="6" s="91" customFormat="true" ht="12.75" hidden="false" customHeight="false" outlineLevel="0" collapsed="false">
      <c r="A6" s="92" t="s">
        <v>82</v>
      </c>
    </row>
    <row r="7" s="91" customFormat="true" ht="12.75" hidden="false" customHeight="false" outlineLevel="0" collapsed="false">
      <c r="A7" s="92" t="s">
        <v>83</v>
      </c>
    </row>
    <row r="8" s="91" customFormat="true" ht="12.75" hidden="false" customHeight="false" outlineLevel="0" collapsed="false">
      <c r="A8" s="92" t="s">
        <v>84</v>
      </c>
    </row>
    <row r="9" s="91" customFormat="true" ht="12.75" hidden="false" customHeight="false" outlineLevel="0" collapsed="false"/>
    <row r="10" s="91" customFormat="true" ht="12.75" hidden="false" customHeight="false" outlineLevel="0" collapsed="false">
      <c r="A10" s="92" t="s">
        <v>85</v>
      </c>
    </row>
    <row r="11" s="91" customFormat="true" ht="12.75" hidden="false" customHeight="false" outlineLevel="0" collapsed="false">
      <c r="A11" s="92"/>
      <c r="B11" s="92" t="s">
        <v>86</v>
      </c>
    </row>
    <row r="12" s="91" customFormat="true" ht="12.75" hidden="false" customHeight="false" outlineLevel="0" collapsed="false">
      <c r="A12" s="92"/>
      <c r="B12" s="92" t="s">
        <v>87</v>
      </c>
    </row>
    <row r="13" s="91" customFormat="true" ht="12.75" hidden="false" customHeight="false" outlineLevel="0" collapsed="false">
      <c r="A13" s="92"/>
      <c r="B13" s="92" t="s">
        <v>88</v>
      </c>
    </row>
    <row r="14" s="91" customFormat="true" ht="12.75" hidden="false" customHeight="false" outlineLevel="0" collapsed="false">
      <c r="A14" s="92"/>
      <c r="B14" s="92" t="s">
        <v>89</v>
      </c>
    </row>
    <row r="15" s="91" customFormat="true" ht="12.75" hidden="false" customHeight="false" outlineLevel="0" collapsed="false">
      <c r="B15" s="92" t="s">
        <v>90</v>
      </c>
    </row>
    <row r="16" customFormat="false" ht="13.5" hidden="false" customHeight="false" outlineLevel="0" collapsed="false"/>
    <row r="17" customFormat="false" ht="13.5" hidden="false" customHeight="false" outlineLevel="0" collapsed="false">
      <c r="A17" s="150" t="s">
        <v>132</v>
      </c>
      <c r="B17" s="151"/>
      <c r="C17" s="152"/>
      <c r="D17" s="152"/>
      <c r="E17" s="153"/>
      <c r="F17" s="153"/>
      <c r="G17" s="153"/>
      <c r="H17" s="153"/>
      <c r="I17" s="153"/>
      <c r="J17" s="151"/>
      <c r="K17" s="151"/>
      <c r="L17" s="151"/>
      <c r="M17" s="151"/>
      <c r="N17" s="151"/>
      <c r="O17" s="151"/>
      <c r="P17" s="151"/>
      <c r="Q17" s="151"/>
      <c r="R17" s="151"/>
      <c r="S17" s="151"/>
      <c r="T17" s="151"/>
      <c r="U17" s="151"/>
      <c r="V17" s="154"/>
    </row>
    <row r="18" customFormat="false" ht="12.75" hidden="false" customHeight="false" outlineLevel="0" collapsed="false">
      <c r="A18" s="155"/>
      <c r="B18" s="156"/>
      <c r="C18" s="157" t="s">
        <v>92</v>
      </c>
      <c r="D18" s="152"/>
      <c r="E18" s="153"/>
      <c r="F18" s="153"/>
      <c r="G18" s="153"/>
      <c r="H18" s="153"/>
      <c r="I18" s="158"/>
      <c r="J18" s="159" t="s">
        <v>93</v>
      </c>
      <c r="K18" s="160"/>
      <c r="L18" s="30"/>
      <c r="M18" s="30"/>
      <c r="N18" s="30"/>
      <c r="O18" s="30"/>
      <c r="P18" s="156"/>
      <c r="Q18" s="155" t="s">
        <v>94</v>
      </c>
      <c r="R18" s="30"/>
      <c r="S18" s="30"/>
      <c r="V18" s="161" t="s">
        <v>25</v>
      </c>
    </row>
    <row r="19" customFormat="false" ht="12.75" hidden="false" customHeight="false" outlineLevel="0" collapsed="false">
      <c r="A19" s="155"/>
      <c r="B19" s="156"/>
      <c r="C19" s="155" t="s">
        <v>95</v>
      </c>
      <c r="D19" s="160"/>
      <c r="E19" s="30"/>
      <c r="F19" s="30"/>
      <c r="G19" s="30"/>
      <c r="H19" s="30"/>
      <c r="I19" s="156"/>
      <c r="J19" s="30" t="s">
        <v>95</v>
      </c>
      <c r="K19" s="160"/>
      <c r="L19" s="30"/>
      <c r="M19" s="30"/>
      <c r="N19" s="30"/>
      <c r="O19" s="30"/>
      <c r="P19" s="156"/>
      <c r="Q19" s="155" t="s">
        <v>95</v>
      </c>
      <c r="R19" s="30"/>
      <c r="S19" s="30"/>
      <c r="V19" s="162" t="s">
        <v>133</v>
      </c>
    </row>
    <row r="20" customFormat="false" ht="13.5" hidden="false" customHeight="false" outlineLevel="0" collapsed="false">
      <c r="A20" s="155" t="s">
        <v>96</v>
      </c>
      <c r="B20" s="156"/>
      <c r="C20" s="163" t="s">
        <v>97</v>
      </c>
      <c r="D20" s="164" t="s">
        <v>98</v>
      </c>
      <c r="E20" s="164" t="s">
        <v>99</v>
      </c>
      <c r="F20" s="164" t="s">
        <v>100</v>
      </c>
      <c r="G20" s="164" t="s">
        <v>101</v>
      </c>
      <c r="H20" s="164" t="s">
        <v>102</v>
      </c>
      <c r="I20" s="165" t="s">
        <v>103</v>
      </c>
      <c r="J20" s="163" t="s">
        <v>97</v>
      </c>
      <c r="K20" s="164" t="s">
        <v>98</v>
      </c>
      <c r="L20" s="164" t="s">
        <v>99</v>
      </c>
      <c r="M20" s="164" t="s">
        <v>100</v>
      </c>
      <c r="N20" s="164" t="s">
        <v>101</v>
      </c>
      <c r="O20" s="164" t="s">
        <v>102</v>
      </c>
      <c r="P20" s="165" t="s">
        <v>103</v>
      </c>
      <c r="Q20" s="166" t="s">
        <v>97</v>
      </c>
      <c r="R20" s="167" t="s">
        <v>104</v>
      </c>
      <c r="S20" s="168" t="s">
        <v>105</v>
      </c>
      <c r="T20" s="74" t="s">
        <v>106</v>
      </c>
      <c r="U20" s="168" t="s">
        <v>107</v>
      </c>
      <c r="V20" s="169" t="s">
        <v>134</v>
      </c>
    </row>
    <row r="21" customFormat="false" ht="12.75" hidden="false" customHeight="false" outlineLevel="0" collapsed="false">
      <c r="A21" s="170"/>
      <c r="B21" s="171"/>
      <c r="C21" s="160"/>
      <c r="D21" s="159"/>
      <c r="E21" s="30"/>
      <c r="F21" s="30"/>
      <c r="G21" s="30"/>
      <c r="H21" s="30"/>
      <c r="I21" s="30"/>
      <c r="J21" s="153"/>
      <c r="K21" s="153"/>
      <c r="L21" s="153"/>
      <c r="M21" s="153"/>
      <c r="N21" s="153"/>
      <c r="O21" s="153"/>
      <c r="P21" s="153"/>
      <c r="Q21" s="153"/>
      <c r="R21" s="153"/>
      <c r="S21" s="30"/>
      <c r="V21" s="172"/>
    </row>
    <row r="22" customFormat="false" ht="12.75" hidden="false" customHeight="false" outlineLevel="0" collapsed="false">
      <c r="A22" s="173" t="s">
        <v>119</v>
      </c>
      <c r="B22" s="174"/>
      <c r="C22" s="160" t="n">
        <f aca="false">'Model Sheet 1'!D44</f>
        <v>26</v>
      </c>
      <c r="D22" s="160" t="n">
        <f aca="false">'Model Sheet 1'!E44</f>
        <v>12</v>
      </c>
      <c r="E22" s="160" t="n">
        <f aca="false">'Model Sheet 1'!F44</f>
        <v>55</v>
      </c>
      <c r="F22" s="160" t="n">
        <f aca="false">'Model Sheet 1'!G44</f>
        <v>36</v>
      </c>
      <c r="G22" s="167" t="n">
        <f aca="false">'Model Sheet 1'!H44*4</f>
        <v>12</v>
      </c>
      <c r="H22" s="167" t="n">
        <f aca="false">'Model Sheet 1'!I44*4</f>
        <v>12</v>
      </c>
      <c r="I22" s="160" t="n">
        <f aca="false">'Model Sheet 1'!J44</f>
        <v>0</v>
      </c>
      <c r="J22" s="160" t="n">
        <f aca="false">'Model Sheet 1'!K44</f>
        <v>37</v>
      </c>
      <c r="K22" s="160" t="n">
        <f aca="false">'Model Sheet 1'!L44</f>
        <v>16</v>
      </c>
      <c r="L22" s="160" t="n">
        <f aca="false">'Model Sheet 1'!M44</f>
        <v>79</v>
      </c>
      <c r="M22" s="160" t="n">
        <f aca="false">'Model Sheet 1'!N44</f>
        <v>50</v>
      </c>
      <c r="N22" s="160" t="n">
        <f aca="false">'Model Sheet 1'!O44</f>
        <v>4</v>
      </c>
      <c r="O22" s="160" t="n">
        <f aca="false">'Model Sheet 1'!P44</f>
        <v>4</v>
      </c>
      <c r="P22" s="160" t="n">
        <f aca="false">'Model Sheet 1'!Q44</f>
        <v>1</v>
      </c>
      <c r="Q22" s="160" t="n">
        <f aca="false">'Model Sheet 1'!R44</f>
        <v>61</v>
      </c>
      <c r="R22" s="160" t="n">
        <f aca="false">'Model Sheet 1'!S44</f>
        <v>26</v>
      </c>
      <c r="S22" s="160" t="n">
        <f aca="false">'Model Sheet 1'!T44</f>
        <v>27</v>
      </c>
      <c r="T22" s="70" t="n">
        <f aca="false">'Model Sheet 1'!U44</f>
        <v>6</v>
      </c>
      <c r="U22" s="70" t="n">
        <f aca="false">'Model Sheet 1'!V44</f>
        <v>6</v>
      </c>
      <c r="V22" s="172"/>
    </row>
    <row r="23" customFormat="false" ht="12.75" hidden="false" customHeight="false" outlineLevel="0" collapsed="false">
      <c r="A23" s="173"/>
      <c r="B23" s="174"/>
      <c r="C23" s="160"/>
      <c r="D23" s="159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V23" s="172"/>
    </row>
    <row r="24" customFormat="false" ht="12.75" hidden="false" customHeight="false" outlineLevel="0" collapsed="false">
      <c r="A24" s="173" t="s">
        <v>135</v>
      </c>
      <c r="B24" s="174"/>
      <c r="C24" s="160"/>
      <c r="D24" s="159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V24" s="172"/>
    </row>
    <row r="25" customFormat="false" ht="12.75" hidden="false" customHeight="false" outlineLevel="0" collapsed="false">
      <c r="A25" s="173"/>
      <c r="B25" s="174" t="s">
        <v>136</v>
      </c>
      <c r="C25" s="175" t="n">
        <v>24500</v>
      </c>
      <c r="D25" s="175" t="n">
        <v>39865</v>
      </c>
      <c r="E25" s="175" t="n">
        <v>73675</v>
      </c>
      <c r="F25" s="175" t="n">
        <v>107485</v>
      </c>
      <c r="G25" s="175" t="n">
        <v>156678</v>
      </c>
      <c r="H25" s="175" t="n">
        <v>304203</v>
      </c>
      <c r="I25" s="175" t="n">
        <v>494778</v>
      </c>
      <c r="J25" s="175" t="n">
        <v>94640</v>
      </c>
      <c r="K25" s="175" t="n">
        <v>100713</v>
      </c>
      <c r="L25" s="175" t="n">
        <v>114065</v>
      </c>
      <c r="M25" s="175" t="n">
        <v>127435</v>
      </c>
      <c r="N25" s="175" t="n">
        <v>146860</v>
      </c>
      <c r="O25" s="175" t="n">
        <v>205135</v>
      </c>
      <c r="P25" s="175" t="n">
        <v>280420</v>
      </c>
      <c r="Q25" s="175" t="n">
        <v>26</v>
      </c>
      <c r="R25" s="175" t="n">
        <v>230</v>
      </c>
      <c r="S25" s="175" t="n">
        <v>1000</v>
      </c>
      <c r="T25" s="175" t="n">
        <v>16180</v>
      </c>
      <c r="U25" s="175" t="n">
        <v>24270</v>
      </c>
      <c r="V25" s="176" t="n">
        <f aca="false">SUMPRODUCT($C$22:$U$22,C25:U25)</f>
        <v>37029176</v>
      </c>
      <c r="X25" s="177"/>
    </row>
    <row r="26" customFormat="false" ht="12.75" hidden="false" customHeight="false" outlineLevel="0" collapsed="false">
      <c r="A26" s="173"/>
      <c r="B26" s="174" t="s">
        <v>137</v>
      </c>
      <c r="C26" s="175" t="n">
        <v>13475</v>
      </c>
      <c r="D26" s="175" t="n">
        <v>15435</v>
      </c>
      <c r="E26" s="175" t="n">
        <v>19723</v>
      </c>
      <c r="F26" s="175" t="n">
        <v>24010</v>
      </c>
      <c r="G26" s="175" t="n">
        <v>30258</v>
      </c>
      <c r="H26" s="175" t="n">
        <v>48983</v>
      </c>
      <c r="I26" s="175" t="n">
        <v>73185</v>
      </c>
      <c r="J26" s="175" t="n">
        <v>15138</v>
      </c>
      <c r="K26" s="175" t="n">
        <v>17325</v>
      </c>
      <c r="L26" s="175" t="n">
        <v>22155</v>
      </c>
      <c r="M26" s="175" t="n">
        <v>26985</v>
      </c>
      <c r="N26" s="175" t="n">
        <v>33985</v>
      </c>
      <c r="O26" s="175" t="n">
        <v>55038</v>
      </c>
      <c r="P26" s="175" t="n">
        <v>82215</v>
      </c>
      <c r="Q26" s="175" t="n">
        <v>628</v>
      </c>
      <c r="R26" s="175" t="n">
        <v>1445</v>
      </c>
      <c r="S26" s="175" t="n">
        <v>1909</v>
      </c>
      <c r="T26" s="175" t="n">
        <v>17000</v>
      </c>
      <c r="U26" s="175" t="n">
        <v>25500</v>
      </c>
      <c r="V26" s="176" t="n">
        <f aca="false">SUMPRODUCT($C$22:$U$22,C26:U26)</f>
        <v>8193116</v>
      </c>
      <c r="X26" s="177"/>
    </row>
    <row r="27" customFormat="false" ht="12.75" hidden="false" customHeight="false" outlineLevel="0" collapsed="false">
      <c r="A27" s="173"/>
      <c r="B27" s="174" t="s">
        <v>138</v>
      </c>
      <c r="C27" s="178" t="n">
        <v>0</v>
      </c>
      <c r="D27" s="178" t="n">
        <v>0</v>
      </c>
      <c r="E27" s="178" t="n">
        <v>0</v>
      </c>
      <c r="F27" s="178" t="n">
        <v>0</v>
      </c>
      <c r="G27" s="178" t="n">
        <v>0</v>
      </c>
      <c r="H27" s="178" t="n">
        <v>0</v>
      </c>
      <c r="I27" s="178" t="n">
        <v>0</v>
      </c>
      <c r="J27" s="178" t="n">
        <v>0</v>
      </c>
      <c r="K27" s="178" t="n">
        <v>0</v>
      </c>
      <c r="L27" s="178" t="n">
        <v>0</v>
      </c>
      <c r="M27" s="178" t="n">
        <v>0</v>
      </c>
      <c r="N27" s="178" t="n">
        <v>0</v>
      </c>
      <c r="O27" s="178" t="n">
        <v>0</v>
      </c>
      <c r="P27" s="178" t="n">
        <v>0</v>
      </c>
      <c r="Q27" s="175" t="n">
        <v>0</v>
      </c>
      <c r="R27" s="175" t="n">
        <v>0</v>
      </c>
      <c r="S27" s="175" t="n">
        <v>0</v>
      </c>
      <c r="T27" s="175" t="n">
        <v>0</v>
      </c>
      <c r="U27" s="175" t="n">
        <v>0</v>
      </c>
      <c r="V27" s="176" t="n">
        <f aca="false">SUMPRODUCT($C$22:$U$22,C27:U27)</f>
        <v>0</v>
      </c>
      <c r="X27" s="177"/>
    </row>
    <row r="28" customFormat="false" ht="12.75" hidden="false" customHeight="false" outlineLevel="0" collapsed="false">
      <c r="A28" s="173"/>
      <c r="B28" s="174" t="s">
        <v>139</v>
      </c>
      <c r="C28" s="175" t="n">
        <v>2433</v>
      </c>
      <c r="D28" s="175" t="n">
        <v>2835</v>
      </c>
      <c r="E28" s="175" t="n">
        <v>4078</v>
      </c>
      <c r="F28" s="175" t="n">
        <v>8820</v>
      </c>
      <c r="G28" s="175" t="n">
        <v>15733</v>
      </c>
      <c r="H28" s="175" t="n">
        <v>36435</v>
      </c>
      <c r="I28" s="175" t="n">
        <v>63193</v>
      </c>
      <c r="J28" s="175" t="n">
        <v>1418</v>
      </c>
      <c r="K28" s="175" t="n">
        <v>2870</v>
      </c>
      <c r="L28" s="175" t="n">
        <v>8558</v>
      </c>
      <c r="M28" s="175" t="n">
        <v>19478</v>
      </c>
      <c r="N28" s="175" t="n">
        <v>35368</v>
      </c>
      <c r="O28" s="175" t="n">
        <v>83055</v>
      </c>
      <c r="P28" s="175" t="n">
        <v>144638</v>
      </c>
      <c r="Q28" s="175" t="n">
        <v>207</v>
      </c>
      <c r="R28" s="175" t="n">
        <v>1553</v>
      </c>
      <c r="S28" s="175" t="n">
        <v>4589</v>
      </c>
      <c r="T28" s="175" t="n">
        <v>23000</v>
      </c>
      <c r="U28" s="175" t="n">
        <v>34500</v>
      </c>
      <c r="V28" s="176" t="n">
        <f aca="false">SUMPRODUCT($C$22:$U$22,C28:U28)</f>
        <v>4153710</v>
      </c>
      <c r="X28" s="177"/>
    </row>
    <row r="29" customFormat="false" ht="12.75" hidden="false" customHeight="false" outlineLevel="0" collapsed="false">
      <c r="A29" s="173"/>
      <c r="B29" s="174" t="s">
        <v>140</v>
      </c>
      <c r="C29" s="175" t="n">
        <v>630</v>
      </c>
      <c r="D29" s="175" t="n">
        <v>4830</v>
      </c>
      <c r="E29" s="175" t="n">
        <v>12740</v>
      </c>
      <c r="F29" s="175" t="n">
        <v>25883</v>
      </c>
      <c r="G29" s="175" t="n">
        <v>44993</v>
      </c>
      <c r="H29" s="175" t="n">
        <v>102340</v>
      </c>
      <c r="I29" s="175" t="n">
        <v>176435</v>
      </c>
      <c r="J29" s="175" t="n">
        <v>175</v>
      </c>
      <c r="K29" s="175" t="n">
        <v>1908</v>
      </c>
      <c r="L29" s="175" t="n">
        <v>5758</v>
      </c>
      <c r="M29" s="175" t="n">
        <v>9590</v>
      </c>
      <c r="N29" s="175" t="n">
        <v>15173</v>
      </c>
      <c r="O29" s="175" t="n">
        <v>31938</v>
      </c>
      <c r="P29" s="175" t="n">
        <v>53568</v>
      </c>
      <c r="Q29" s="175" t="n">
        <v>212</v>
      </c>
      <c r="R29" s="175" t="n">
        <v>1624</v>
      </c>
      <c r="S29" s="175" t="n">
        <v>2812</v>
      </c>
      <c r="T29" s="175" t="n">
        <v>12000</v>
      </c>
      <c r="U29" s="175" t="n">
        <v>18000</v>
      </c>
      <c r="V29" s="176" t="n">
        <f aca="false">SUMPRODUCT($C$22:$U$22,C29:U29)</f>
        <v>4999301</v>
      </c>
      <c r="X29" s="177"/>
    </row>
    <row r="30" customFormat="false" ht="12.75" hidden="false" customHeight="false" outlineLevel="0" collapsed="false">
      <c r="A30" s="173"/>
      <c r="B30" s="174" t="s">
        <v>141</v>
      </c>
      <c r="C30" s="175" t="n">
        <v>7228</v>
      </c>
      <c r="D30" s="175" t="n">
        <v>9730</v>
      </c>
      <c r="E30" s="175" t="n">
        <v>15225</v>
      </c>
      <c r="F30" s="175" t="n">
        <v>20738</v>
      </c>
      <c r="G30" s="175" t="n">
        <v>28735</v>
      </c>
      <c r="H30" s="175" t="n">
        <v>52745</v>
      </c>
      <c r="I30" s="175" t="n">
        <v>83738</v>
      </c>
      <c r="J30" s="175" t="n">
        <v>14298</v>
      </c>
      <c r="K30" s="175" t="n">
        <v>15033</v>
      </c>
      <c r="L30" s="175" t="n">
        <v>16625</v>
      </c>
      <c r="M30" s="175" t="n">
        <v>18218</v>
      </c>
      <c r="N30" s="175" t="n">
        <v>20545</v>
      </c>
      <c r="O30" s="175" t="n">
        <v>27493</v>
      </c>
      <c r="P30" s="175" t="n">
        <v>36488</v>
      </c>
      <c r="Q30" s="175" t="n">
        <v>147</v>
      </c>
      <c r="R30" s="175" t="n">
        <v>482</v>
      </c>
      <c r="S30" s="175" t="n">
        <v>1284</v>
      </c>
      <c r="T30" s="175" t="n">
        <v>13500</v>
      </c>
      <c r="U30" s="175" t="n">
        <v>20250</v>
      </c>
      <c r="V30" s="176" t="n">
        <f aca="false">SUMPRODUCT($C$22:$U$22,C30:U30)</f>
        <v>6347527</v>
      </c>
      <c r="X30" s="177"/>
    </row>
    <row r="31" customFormat="false" ht="12.75" hidden="false" customHeight="false" outlineLevel="0" collapsed="false">
      <c r="A31" s="173"/>
      <c r="B31" s="174" t="s">
        <v>142</v>
      </c>
      <c r="C31" s="175" t="n">
        <v>0</v>
      </c>
      <c r="D31" s="175" t="n">
        <v>0</v>
      </c>
      <c r="E31" s="175" t="n">
        <v>0</v>
      </c>
      <c r="F31" s="175" t="n">
        <v>0</v>
      </c>
      <c r="G31" s="175" t="n">
        <v>0</v>
      </c>
      <c r="H31" s="175" t="n">
        <v>0</v>
      </c>
      <c r="I31" s="175" t="n">
        <v>0</v>
      </c>
      <c r="J31" s="178" t="n">
        <v>0</v>
      </c>
      <c r="K31" s="178" t="n">
        <v>0</v>
      </c>
      <c r="L31" s="178" t="n">
        <v>0</v>
      </c>
      <c r="M31" s="178" t="n">
        <v>0</v>
      </c>
      <c r="N31" s="178" t="n">
        <v>0</v>
      </c>
      <c r="O31" s="178" t="n">
        <v>0</v>
      </c>
      <c r="P31" s="178" t="n">
        <v>0</v>
      </c>
      <c r="Q31" s="175" t="n">
        <v>0</v>
      </c>
      <c r="R31" s="175" t="n">
        <v>0</v>
      </c>
      <c r="S31" s="175" t="n">
        <v>0</v>
      </c>
      <c r="T31" s="175" t="n">
        <v>0</v>
      </c>
      <c r="U31" s="175" t="n">
        <v>0</v>
      </c>
      <c r="V31" s="176" t="n">
        <f aca="false">SUMPRODUCT($C$22:$U$22,C31:U31)</f>
        <v>0</v>
      </c>
      <c r="X31" s="177"/>
    </row>
    <row r="32" customFormat="false" ht="12.75" hidden="false" customHeight="false" outlineLevel="0" collapsed="false">
      <c r="A32" s="173"/>
      <c r="B32" s="174" t="s">
        <v>143</v>
      </c>
      <c r="C32" s="175" t="n">
        <v>858</v>
      </c>
      <c r="D32" s="175" t="n">
        <v>1208</v>
      </c>
      <c r="E32" s="175" t="n">
        <v>1995</v>
      </c>
      <c r="F32" s="175" t="n">
        <v>2765</v>
      </c>
      <c r="G32" s="175" t="n">
        <v>3903</v>
      </c>
      <c r="H32" s="175" t="n">
        <v>7298</v>
      </c>
      <c r="I32" s="175" t="n">
        <v>11673</v>
      </c>
      <c r="J32" s="175" t="n">
        <v>963</v>
      </c>
      <c r="K32" s="175" t="n">
        <v>1365</v>
      </c>
      <c r="L32" s="175" t="n">
        <v>2240</v>
      </c>
      <c r="M32" s="175" t="n">
        <v>3115</v>
      </c>
      <c r="N32" s="175" t="n">
        <v>4375</v>
      </c>
      <c r="O32" s="175" t="n">
        <v>8190</v>
      </c>
      <c r="P32" s="175" t="n">
        <v>13125</v>
      </c>
      <c r="Q32" s="175" t="n">
        <v>79</v>
      </c>
      <c r="R32" s="175" t="n">
        <v>1410</v>
      </c>
      <c r="S32" s="175" t="n">
        <v>2396</v>
      </c>
      <c r="T32" s="175" t="n">
        <v>6869</v>
      </c>
      <c r="U32" s="175" t="n">
        <v>10303</v>
      </c>
      <c r="V32" s="176" t="n">
        <f aca="false">SUMPRODUCT($C$22:$U$22,C32:U32)</f>
        <v>1043250</v>
      </c>
      <c r="X32" s="177"/>
    </row>
    <row r="33" customFormat="false" ht="12.75" hidden="false" customHeight="false" outlineLevel="0" collapsed="false">
      <c r="A33" s="173"/>
      <c r="B33" s="174" t="s">
        <v>144</v>
      </c>
      <c r="C33" s="175" t="n">
        <v>0</v>
      </c>
      <c r="D33" s="175" t="n">
        <v>0</v>
      </c>
      <c r="E33" s="175" t="n">
        <v>0</v>
      </c>
      <c r="F33" s="175" t="n">
        <v>0</v>
      </c>
      <c r="G33" s="175" t="n">
        <v>0</v>
      </c>
      <c r="H33" s="175" t="n">
        <v>0</v>
      </c>
      <c r="I33" s="175" t="n">
        <v>0</v>
      </c>
      <c r="J33" s="178" t="n">
        <v>0</v>
      </c>
      <c r="K33" s="178" t="n">
        <v>0</v>
      </c>
      <c r="L33" s="178" t="n">
        <v>0</v>
      </c>
      <c r="M33" s="178" t="n">
        <v>0</v>
      </c>
      <c r="N33" s="178" t="n">
        <v>0</v>
      </c>
      <c r="O33" s="178" t="n">
        <v>0</v>
      </c>
      <c r="P33" s="178" t="n">
        <v>0</v>
      </c>
      <c r="Q33" s="175" t="n">
        <v>0</v>
      </c>
      <c r="R33" s="175" t="n">
        <v>0</v>
      </c>
      <c r="S33" s="175" t="n">
        <v>0</v>
      </c>
      <c r="T33" s="175" t="n">
        <v>0</v>
      </c>
      <c r="U33" s="175" t="n">
        <v>0</v>
      </c>
      <c r="V33" s="176" t="n">
        <f aca="false">SUMPRODUCT($C$22:$U$22,C33:U33)</f>
        <v>0</v>
      </c>
      <c r="X33" s="177"/>
    </row>
    <row r="34" customFormat="false" ht="12.75" hidden="false" customHeight="false" outlineLevel="0" collapsed="false">
      <c r="A34" s="173"/>
      <c r="B34" s="174"/>
      <c r="C34" s="179"/>
      <c r="D34" s="179"/>
      <c r="E34" s="179"/>
      <c r="F34" s="179"/>
      <c r="G34" s="179"/>
      <c r="H34" s="179"/>
      <c r="I34" s="179"/>
      <c r="J34" s="179"/>
      <c r="K34" s="179"/>
      <c r="L34" s="179"/>
      <c r="M34" s="179"/>
      <c r="N34" s="179"/>
      <c r="O34" s="179"/>
      <c r="P34" s="179"/>
      <c r="Q34" s="179"/>
      <c r="R34" s="179"/>
      <c r="S34" s="179"/>
      <c r="T34" s="70"/>
      <c r="U34" s="179"/>
      <c r="V34" s="180"/>
      <c r="X34" s="70"/>
      <c r="Y34" s="70"/>
      <c r="Z34" s="70"/>
    </row>
    <row r="35" customFormat="false" ht="12.75" hidden="false" customHeight="false" outlineLevel="0" collapsed="false">
      <c r="A35" s="173" t="s">
        <v>145</v>
      </c>
      <c r="B35" s="174"/>
      <c r="C35" s="179"/>
      <c r="D35" s="179"/>
      <c r="E35" s="179"/>
      <c r="F35" s="179"/>
      <c r="G35" s="179"/>
      <c r="H35" s="179"/>
      <c r="I35" s="179"/>
      <c r="J35" s="179"/>
      <c r="K35" s="179"/>
      <c r="L35" s="179"/>
      <c r="M35" s="179"/>
      <c r="N35" s="179"/>
      <c r="O35" s="179"/>
      <c r="P35" s="179"/>
      <c r="Q35" s="179"/>
      <c r="R35" s="179"/>
      <c r="S35" s="179"/>
      <c r="T35" s="70"/>
      <c r="U35" s="179"/>
      <c r="V35" s="180"/>
      <c r="X35" s="70"/>
      <c r="Y35" s="70"/>
      <c r="Z35" s="70"/>
    </row>
    <row r="36" customFormat="false" ht="12.75" hidden="false" customHeight="false" outlineLevel="0" collapsed="false">
      <c r="A36" s="173"/>
      <c r="B36" s="174" t="s">
        <v>146</v>
      </c>
      <c r="C36" s="178" t="n">
        <v>2390</v>
      </c>
      <c r="D36" s="178" t="n">
        <v>4037</v>
      </c>
      <c r="E36" s="178" t="n">
        <v>7470</v>
      </c>
      <c r="F36" s="178" t="n">
        <v>10636</v>
      </c>
      <c r="G36" s="178" t="n">
        <v>16454</v>
      </c>
      <c r="H36" s="178" t="n">
        <v>31427</v>
      </c>
      <c r="I36" s="178" t="n">
        <v>48947</v>
      </c>
      <c r="J36" s="178" t="n">
        <v>8960</v>
      </c>
      <c r="K36" s="178" t="n">
        <v>9731</v>
      </c>
      <c r="L36" s="178" t="n">
        <v>11412</v>
      </c>
      <c r="M36" s="178" t="n">
        <v>12826</v>
      </c>
      <c r="N36" s="178" t="n">
        <v>15578</v>
      </c>
      <c r="O36" s="178" t="n">
        <v>22667</v>
      </c>
      <c r="P36" s="178" t="n">
        <v>29237</v>
      </c>
      <c r="Q36" s="178" t="n">
        <v>1120</v>
      </c>
      <c r="R36" s="178" t="n">
        <v>1966</v>
      </c>
      <c r="S36" s="178" t="n">
        <v>2120</v>
      </c>
      <c r="T36" s="178" t="n">
        <v>3082</v>
      </c>
      <c r="U36" s="178" t="n">
        <v>3958</v>
      </c>
      <c r="V36" s="176" t="n">
        <f aca="false">SUMPRODUCT($C$22:$U$22,C36:U36)</f>
        <v>3910099</v>
      </c>
      <c r="X36" s="177"/>
    </row>
    <row r="37" customFormat="false" ht="12.75" hidden="false" customHeight="false" outlineLevel="0" collapsed="false">
      <c r="A37" s="173"/>
      <c r="B37" s="174" t="s">
        <v>147</v>
      </c>
      <c r="C37" s="178" t="n">
        <v>271</v>
      </c>
      <c r="D37" s="178" t="n">
        <v>513</v>
      </c>
      <c r="E37" s="178" t="n">
        <v>812</v>
      </c>
      <c r="F37" s="178" t="n">
        <v>910</v>
      </c>
      <c r="G37" s="178" t="n">
        <v>1265</v>
      </c>
      <c r="H37" s="178" t="n">
        <v>2388</v>
      </c>
      <c r="I37" s="178" t="n">
        <v>2952</v>
      </c>
      <c r="J37" s="178" t="n">
        <v>482</v>
      </c>
      <c r="K37" s="178" t="n">
        <v>696</v>
      </c>
      <c r="L37" s="178" t="n">
        <v>938</v>
      </c>
      <c r="M37" s="178" t="n">
        <v>981</v>
      </c>
      <c r="N37" s="178" t="n">
        <v>1237</v>
      </c>
      <c r="O37" s="178" t="n">
        <v>2106</v>
      </c>
      <c r="P37" s="178" t="n">
        <v>2318</v>
      </c>
      <c r="Q37" s="178" t="n">
        <v>910</v>
      </c>
      <c r="R37" s="178" t="n">
        <v>928</v>
      </c>
      <c r="S37" s="178" t="n">
        <v>136</v>
      </c>
      <c r="T37" s="178" t="n">
        <v>276</v>
      </c>
      <c r="U37" s="178" t="n">
        <v>304</v>
      </c>
      <c r="V37" s="176" t="n">
        <f aca="false">SUMPRODUCT($C$22:$U$22,C37:U37)</f>
        <v>389060</v>
      </c>
      <c r="X37" s="177"/>
    </row>
    <row r="38" customFormat="false" ht="12.75" hidden="false" customHeight="false" outlineLevel="0" collapsed="false">
      <c r="A38" s="173"/>
      <c r="B38" s="174" t="s">
        <v>148</v>
      </c>
      <c r="C38" s="178" t="n">
        <v>1418</v>
      </c>
      <c r="D38" s="178" t="n">
        <v>2219</v>
      </c>
      <c r="E38" s="178" t="n">
        <v>4871</v>
      </c>
      <c r="F38" s="178" t="n">
        <v>7827</v>
      </c>
      <c r="G38" s="178" t="n">
        <v>12003</v>
      </c>
      <c r="H38" s="178" t="n">
        <v>17567</v>
      </c>
      <c r="I38" s="178" t="n">
        <v>24911</v>
      </c>
      <c r="J38" s="178" t="n">
        <v>4172</v>
      </c>
      <c r="K38" s="178" t="n">
        <v>4606</v>
      </c>
      <c r="L38" s="178" t="n">
        <v>6523</v>
      </c>
      <c r="M38" s="178" t="n">
        <v>8745</v>
      </c>
      <c r="N38" s="178" t="n">
        <v>11636</v>
      </c>
      <c r="O38" s="178" t="n">
        <v>13895</v>
      </c>
      <c r="P38" s="178" t="n">
        <v>16649</v>
      </c>
      <c r="Q38" s="178" t="n">
        <v>1028</v>
      </c>
      <c r="R38" s="178" t="n">
        <v>2224</v>
      </c>
      <c r="S38" s="178" t="n">
        <v>3711</v>
      </c>
      <c r="T38" s="178" t="n">
        <v>2398</v>
      </c>
      <c r="U38" s="178" t="n">
        <v>2766</v>
      </c>
      <c r="V38" s="176" t="n">
        <f aca="false">SUMPRODUCT($C$22:$U$22,C38:U38)</f>
        <v>2519126</v>
      </c>
      <c r="X38" s="177"/>
    </row>
    <row r="39" customFormat="false" ht="12.75" hidden="false" customHeight="false" outlineLevel="0" collapsed="false">
      <c r="A39" s="173"/>
      <c r="B39" s="174"/>
      <c r="C39" s="181"/>
      <c r="D39" s="181"/>
      <c r="E39" s="181"/>
      <c r="F39" s="181"/>
      <c r="G39" s="181"/>
      <c r="H39" s="181"/>
      <c r="I39" s="181"/>
      <c r="J39" s="181"/>
      <c r="K39" s="181"/>
      <c r="L39" s="181"/>
      <c r="M39" s="181"/>
      <c r="N39" s="181"/>
      <c r="O39" s="181"/>
      <c r="P39" s="181"/>
      <c r="Q39" s="181"/>
      <c r="R39" s="181"/>
      <c r="S39" s="181"/>
      <c r="V39" s="182"/>
    </row>
    <row r="40" customFormat="false" ht="12.75" hidden="false" customHeight="false" outlineLevel="0" collapsed="false">
      <c r="A40" s="173" t="s">
        <v>149</v>
      </c>
      <c r="B40" s="174"/>
      <c r="C40" s="181" t="n">
        <f aca="false">SUM(C25:C38)</f>
        <v>53203</v>
      </c>
      <c r="D40" s="181" t="n">
        <f aca="false">SUM(D25:D38)</f>
        <v>80672</v>
      </c>
      <c r="E40" s="181" t="n">
        <f aca="false">SUM(E25:E38)</f>
        <v>140589</v>
      </c>
      <c r="F40" s="181" t="n">
        <f aca="false">SUM(F25:F38)</f>
        <v>209074</v>
      </c>
      <c r="G40" s="181" t="n">
        <f aca="false">SUM(G25:G38)</f>
        <v>310022</v>
      </c>
      <c r="H40" s="181" t="n">
        <f aca="false">SUM(H25:H38)</f>
        <v>603386</v>
      </c>
      <c r="I40" s="181" t="n">
        <f aca="false">SUM(I25:I38)</f>
        <v>979812</v>
      </c>
      <c r="J40" s="181" t="n">
        <f aca="false">SUM(J25:J38)</f>
        <v>140246</v>
      </c>
      <c r="K40" s="181" t="n">
        <f aca="false">SUM(K25:K38)</f>
        <v>154247</v>
      </c>
      <c r="L40" s="181" t="n">
        <f aca="false">SUM(L25:L38)</f>
        <v>188274</v>
      </c>
      <c r="M40" s="181" t="n">
        <f aca="false">SUM(M25:M38)</f>
        <v>227373</v>
      </c>
      <c r="N40" s="181" t="n">
        <f aca="false">SUM(N25:N38)</f>
        <v>284757</v>
      </c>
      <c r="O40" s="181" t="n">
        <f aca="false">SUM(O25:O38)</f>
        <v>449517</v>
      </c>
      <c r="P40" s="181" t="n">
        <f aca="false">SUM(P25:P38)</f>
        <v>658658</v>
      </c>
      <c r="Q40" s="181" t="n">
        <f aca="false">SUM(Q25:Q38)</f>
        <v>4357</v>
      </c>
      <c r="R40" s="181" t="n">
        <f aca="false">SUM(R25:R38)</f>
        <v>11862</v>
      </c>
      <c r="S40" s="181" t="n">
        <f aca="false">SUM(S25:S38)</f>
        <v>19957</v>
      </c>
      <c r="T40" s="179" t="n">
        <f aca="false">SUM(T25:T38)</f>
        <v>94305</v>
      </c>
      <c r="U40" s="179" t="n">
        <f aca="false">SUM(U25:U38)</f>
        <v>139851</v>
      </c>
      <c r="V40" s="172"/>
    </row>
    <row r="41" customFormat="false" ht="12.75" hidden="false" customHeight="false" outlineLevel="0" collapsed="false">
      <c r="A41" s="173"/>
      <c r="B41" s="174"/>
      <c r="C41" s="160"/>
      <c r="D41" s="159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70"/>
      <c r="U41" s="70"/>
      <c r="V41" s="172"/>
    </row>
    <row r="42" customFormat="false" ht="13.5" hidden="false" customHeight="false" outlineLevel="0" collapsed="false">
      <c r="A42" s="183" t="s">
        <v>150</v>
      </c>
      <c r="B42" s="184"/>
      <c r="C42" s="185" t="n">
        <f aca="false">C22*C40</f>
        <v>1383278</v>
      </c>
      <c r="D42" s="185" t="n">
        <f aca="false">D22*D40</f>
        <v>968064</v>
      </c>
      <c r="E42" s="185" t="n">
        <f aca="false">E22*E40</f>
        <v>7732395</v>
      </c>
      <c r="F42" s="185" t="n">
        <f aca="false">F22*F40</f>
        <v>7526664</v>
      </c>
      <c r="G42" s="185" t="n">
        <f aca="false">G22*G40</f>
        <v>3720264</v>
      </c>
      <c r="H42" s="185" t="n">
        <f aca="false">H22*H40</f>
        <v>7240632</v>
      </c>
      <c r="I42" s="185" t="n">
        <f aca="false">I22*I40</f>
        <v>0</v>
      </c>
      <c r="J42" s="185" t="n">
        <f aca="false">J22*J40</f>
        <v>5189102</v>
      </c>
      <c r="K42" s="185" t="n">
        <f aca="false">K22*K40</f>
        <v>2467952</v>
      </c>
      <c r="L42" s="185" t="n">
        <f aca="false">L22*L40</f>
        <v>14873646</v>
      </c>
      <c r="M42" s="185" t="n">
        <f aca="false">M22*M40</f>
        <v>11368650</v>
      </c>
      <c r="N42" s="185" t="n">
        <f aca="false">N22*N40</f>
        <v>1139028</v>
      </c>
      <c r="O42" s="185" t="n">
        <f aca="false">O22*O40</f>
        <v>1798068</v>
      </c>
      <c r="P42" s="185" t="n">
        <f aca="false">P22*P40</f>
        <v>658658</v>
      </c>
      <c r="Q42" s="185" t="n">
        <f aca="false">Q22*Q40</f>
        <v>265777</v>
      </c>
      <c r="R42" s="185" t="n">
        <f aca="false">R22*R40</f>
        <v>308412</v>
      </c>
      <c r="S42" s="185" t="n">
        <f aca="false">S22*S40</f>
        <v>538839</v>
      </c>
      <c r="T42" s="185" t="n">
        <f aca="false">T22*T40</f>
        <v>565830</v>
      </c>
      <c r="U42" s="185" t="n">
        <f aca="false">U22*U40</f>
        <v>839106</v>
      </c>
      <c r="V42" s="186" t="n">
        <f aca="false">SUMPRODUCT($C$22:$U$22,C40:U40)</f>
        <v>68584365</v>
      </c>
    </row>
    <row r="44" customFormat="false" ht="12.75" hidden="false" customHeight="false" outlineLevel="0" collapsed="false">
      <c r="B44" s="187" t="s">
        <v>151</v>
      </c>
    </row>
    <row r="46" customFormat="false" ht="13.5" hidden="false" customHeight="false" outlineLevel="0" collapsed="false"/>
    <row r="47" customFormat="false" ht="12.75" hidden="false" customHeight="false" outlineLevel="0" collapsed="false">
      <c r="A47" s="188" t="s">
        <v>152</v>
      </c>
      <c r="B47" s="189"/>
      <c r="C47" s="190"/>
      <c r="D47" s="190"/>
      <c r="E47" s="189"/>
      <c r="F47" s="189"/>
      <c r="G47" s="189"/>
      <c r="H47" s="189"/>
      <c r="I47" s="189"/>
      <c r="J47" s="189"/>
      <c r="K47" s="189"/>
      <c r="L47" s="189"/>
      <c r="M47" s="189"/>
      <c r="N47" s="189"/>
      <c r="O47" s="189"/>
      <c r="P47" s="171"/>
    </row>
    <row r="48" customFormat="false" ht="12.75" hidden="false" customHeight="false" outlineLevel="0" collapsed="false">
      <c r="A48" s="173"/>
      <c r="B48" s="86"/>
      <c r="C48" s="167" t="n">
        <v>22</v>
      </c>
      <c r="D48" s="167" t="n">
        <v>27</v>
      </c>
      <c r="E48" s="86" t="n">
        <v>38</v>
      </c>
      <c r="F48" s="86" t="n">
        <v>49</v>
      </c>
      <c r="G48" s="86" t="n">
        <v>65</v>
      </c>
      <c r="H48" s="86" t="n">
        <v>113</v>
      </c>
      <c r="I48" s="86" t="n">
        <v>175</v>
      </c>
      <c r="J48" s="167" t="n">
        <v>22</v>
      </c>
      <c r="K48" s="167" t="n">
        <v>27</v>
      </c>
      <c r="L48" s="86" t="n">
        <v>38</v>
      </c>
      <c r="M48" s="86" t="n">
        <v>49</v>
      </c>
      <c r="N48" s="86" t="n">
        <v>65</v>
      </c>
      <c r="O48" s="86" t="n">
        <v>113</v>
      </c>
      <c r="P48" s="174" t="n">
        <v>175</v>
      </c>
    </row>
    <row r="49" customFormat="false" ht="12.75" hidden="false" customHeight="false" outlineLevel="0" collapsed="false">
      <c r="A49" s="173"/>
      <c r="B49" s="86" t="s">
        <v>136</v>
      </c>
      <c r="C49" s="191" t="n">
        <f aca="false">ROUND((-44841.4168937328 + 3196.59400544959*C48)/1820,2)</f>
        <v>14</v>
      </c>
      <c r="D49" s="191" t="n">
        <f aca="false">ROUND((-44841.4168937328 + 3196.59400544959*D48)/1820,2)</f>
        <v>22.78</v>
      </c>
      <c r="E49" s="191" t="n">
        <f aca="false">ROUND((-44841.4168937328 + 3196.59400544959*E48)/1820,2)</f>
        <v>42.1</v>
      </c>
      <c r="F49" s="191" t="n">
        <f aca="false">ROUND((-44841.4168937328 + 3196.59400544959*F48)/1820,2)</f>
        <v>61.42</v>
      </c>
      <c r="G49" s="191" t="n">
        <f aca="false">ROUND((-44841.4168937328 + 3196.59400544959*G48)/1820,2)</f>
        <v>89.53</v>
      </c>
      <c r="H49" s="191" t="n">
        <f aca="false">ROUND((-44841.4168937328 + 3196.59400544959*H48)/1820,2)</f>
        <v>173.83</v>
      </c>
      <c r="I49" s="191" t="n">
        <f aca="false">ROUND((-44841.4168937328 + 3196.59400544959*I48)/1820,2)</f>
        <v>282.73</v>
      </c>
      <c r="J49" s="191" t="n">
        <f aca="false">ROUND(((62884.0008572245 + 1124.00895323364*J48)/1620),2)</f>
        <v>54.08</v>
      </c>
      <c r="K49" s="191" t="n">
        <f aca="false">ROUND(((62884.0008572245 + 1124.00895323364*K48)/1620),2)</f>
        <v>57.55</v>
      </c>
      <c r="L49" s="191" t="n">
        <f aca="false">ROUND(((62884.0008572245 + 1124.00895323364*L48)/1620),2)</f>
        <v>65.18</v>
      </c>
      <c r="M49" s="191" t="n">
        <f aca="false">ROUND(((62884.0008572245 + 1124.00895323364*M48)/1620),2)</f>
        <v>72.82</v>
      </c>
      <c r="N49" s="191" t="n">
        <f aca="false">ROUND(((62884.0008572245 + 1124.00895323364*N48)/1620),2)</f>
        <v>83.92</v>
      </c>
      <c r="O49" s="191" t="n">
        <f aca="false">ROUND(((62884.0008572245 + 1124.00895323364*O48)/1620),2)</f>
        <v>117.22</v>
      </c>
      <c r="P49" s="192" t="n">
        <f aca="false">ROUND(((62884.0008572245 + 1124.00895323364*P48)/1620),2)</f>
        <v>160.24</v>
      </c>
    </row>
    <row r="50" customFormat="false" ht="12.75" hidden="false" customHeight="false" outlineLevel="0" collapsed="false">
      <c r="A50" s="173"/>
      <c r="B50" s="86" t="s">
        <v>153</v>
      </c>
      <c r="C50" s="191" t="n">
        <f aca="false">ROUND((5086.51985903419+405.874083246023*C48)/1820,2)</f>
        <v>7.7</v>
      </c>
      <c r="D50" s="191" t="n">
        <f aca="false">ROUND((5086.51985903419+405.874083246023*D48)/1820,2)</f>
        <v>8.82</v>
      </c>
      <c r="E50" s="191" t="n">
        <f aca="false">ROUND((5086.51985903419+405.874083246023*E48)/1820,2)</f>
        <v>11.27</v>
      </c>
      <c r="F50" s="191" t="n">
        <f aca="false">ROUND((5086.51985903419+405.874083246023*F48)/1820,2)</f>
        <v>13.72</v>
      </c>
      <c r="G50" s="191" t="n">
        <f aca="false">ROUND((5086.51985903419+405.874083246023*G48)/1820,2)</f>
        <v>17.29</v>
      </c>
      <c r="H50" s="191" t="n">
        <f aca="false">ROUND((5086.51985903419+405.874083246023*H48)/1820,2)</f>
        <v>27.99</v>
      </c>
      <c r="I50" s="191" t="n">
        <f aca="false">ROUND((5086.51985903419+405.874083246023*I48)/1820,2)</f>
        <v>41.82</v>
      </c>
      <c r="J50" s="191" t="n">
        <f aca="false">ROUND((5086.51985903419+405.874083246023*J48)/1620,2)</f>
        <v>8.65</v>
      </c>
      <c r="K50" s="191" t="n">
        <f aca="false">ROUND((5086.51985903419+405.874083246023*K48)/1620,2)</f>
        <v>9.9</v>
      </c>
      <c r="L50" s="191" t="n">
        <f aca="false">ROUND((5086.51985903419+405.874083246023*L48)/1620,2)</f>
        <v>12.66</v>
      </c>
      <c r="M50" s="191" t="n">
        <f aca="false">ROUND((5086.51985903419+405.874083246023*M48)/1620,2)</f>
        <v>15.42</v>
      </c>
      <c r="N50" s="191" t="n">
        <f aca="false">ROUND((5086.51985903419+405.874083246023*N48)/1620,2)</f>
        <v>19.42</v>
      </c>
      <c r="O50" s="191" t="n">
        <f aca="false">ROUND((5086.51985903419+405.874083246023*O48)/1620,2)</f>
        <v>31.45</v>
      </c>
      <c r="P50" s="192" t="n">
        <f aca="false">ROUND((5086.51985903419+405.874083246023*P48)/1620,2)</f>
        <v>46.98</v>
      </c>
    </row>
    <row r="51" customFormat="false" ht="12.75" hidden="false" customHeight="false" outlineLevel="0" collapsed="false">
      <c r="A51" s="173"/>
      <c r="B51" s="86" t="s">
        <v>154</v>
      </c>
      <c r="C51" s="191" t="n">
        <f aca="false">ROUND((-12808.0571482998+448.73645109058*C48)/1820,2)+3</f>
        <v>1.39</v>
      </c>
      <c r="D51" s="191" t="n">
        <f aca="false">ROUND((-12808.0571482998+448.73645109058*D48)/1820,2)+2</f>
        <v>1.62</v>
      </c>
      <c r="E51" s="191" t="n">
        <f aca="false">ROUND((-12808.0571482998+448.73645109058*E48)/1820,2)</f>
        <v>2.33</v>
      </c>
      <c r="F51" s="191" t="n">
        <f aca="false">ROUND((-12808.0571482998+448.73645109058*F48)/1820,2)</f>
        <v>5.04</v>
      </c>
      <c r="G51" s="191" t="n">
        <f aca="false">ROUND((-12808.0571482998+448.73645109058*G48)/1820,2)</f>
        <v>8.99</v>
      </c>
      <c r="H51" s="191" t="n">
        <f aca="false">ROUND((-12808.0571482998+448.73645109058*H48)/1820,2)</f>
        <v>20.82</v>
      </c>
      <c r="I51" s="191" t="n">
        <f aca="false">ROUND((-12808.0571482998+448.73645109058*I48)/1820,2)</f>
        <v>36.11</v>
      </c>
      <c r="J51" s="191" t="n">
        <f aca="false">ROUND((-12808.0571482998+448.73645109058*J48)/1620,2)+3</f>
        <v>1.19</v>
      </c>
      <c r="K51" s="191" t="n">
        <f aca="false">ROUND((-12808.0571482998+448.73645109058*K48)/1620,2)+2.5</f>
        <v>2.07</v>
      </c>
      <c r="L51" s="191" t="n">
        <f aca="false">ROUND((-12808.0571482998+448.73645109058*L48)/1620,2)</f>
        <v>2.62</v>
      </c>
      <c r="M51" s="191" t="n">
        <f aca="false">ROUND((-12808.0571482998+448.73645109058*M48)/1620,2)</f>
        <v>5.67</v>
      </c>
      <c r="N51" s="191" t="n">
        <f aca="false">ROUND((-12808.0571482998+448.73645109058*N48)/1620,2)</f>
        <v>10.1</v>
      </c>
      <c r="O51" s="191" t="n">
        <f aca="false">ROUND((-12808.0571482998+448.73645109058*O48)/1620,2)</f>
        <v>23.39</v>
      </c>
      <c r="P51" s="192" t="n">
        <f aca="false">ROUND((-12808.0571482998+448.73645109058*P48)/1620,2)</f>
        <v>40.57</v>
      </c>
    </row>
    <row r="52" customFormat="false" ht="12.75" hidden="false" customHeight="false" outlineLevel="0" collapsed="false">
      <c r="A52" s="173"/>
      <c r="B52" s="86" t="s">
        <v>140</v>
      </c>
      <c r="C52" s="191" t="n">
        <f aca="false">ROUND(((-27025.0777216878+919.521573483189*C48)/1820),2)+4</f>
        <v>0.27</v>
      </c>
      <c r="D52" s="191" t="n">
        <f aca="false">ROUND(((-27025.0777216878+919.521573483189*D48)/1820),2)+3</f>
        <v>1.79</v>
      </c>
      <c r="E52" s="191" t="n">
        <f aca="false">ROUND(((-27025.0777216878+919.521573483189*E48)/1820),2)</f>
        <v>4.35</v>
      </c>
      <c r="F52" s="191" t="n">
        <f aca="false">ROUND(((-27025.0777216878+919.521573483189*F48)/1820),2)</f>
        <v>9.91</v>
      </c>
      <c r="G52" s="191" t="n">
        <f aca="false">ROUND(((-27025.0777216878+919.521573483189*G48)/1820),2)</f>
        <v>17.99</v>
      </c>
      <c r="H52" s="191" t="n">
        <f aca="false">ROUND(((-27025.0777216878+919.521573483189*H48)/1820),2)</f>
        <v>42.24</v>
      </c>
      <c r="I52" s="191" t="n">
        <f aca="false">ROUND(((-27025.0777216878+919.521573483189*I48)/1820),2)</f>
        <v>73.57</v>
      </c>
      <c r="J52" s="191" t="n">
        <f aca="false">ROUND(((-27025.0777216878+919.521573483189*J48)/1620),2)+5</f>
        <v>0.81</v>
      </c>
      <c r="K52" s="191" t="n">
        <f aca="false">ROUND(((-27025.0777216878+919.521573483189*K48)/1620),2)+3</f>
        <v>1.64</v>
      </c>
      <c r="L52" s="191" t="n">
        <f aca="false">ROUND(((-27025.0777216878+919.521573483189*L48)/1620),2)</f>
        <v>4.89</v>
      </c>
      <c r="M52" s="191" t="n">
        <f aca="false">ROUND(((-27025.0777216878+919.521573483189*M48)/1620),2)</f>
        <v>11.13</v>
      </c>
      <c r="N52" s="191" t="n">
        <f aca="false">ROUND(((-27025.0777216878+919.521573483189*N48)/1620),2)</f>
        <v>20.21</v>
      </c>
      <c r="O52" s="191" t="n">
        <f aca="false">ROUND(((-27025.0777216878+919.521573483189*O48)/1620),2)</f>
        <v>47.46</v>
      </c>
      <c r="P52" s="192" t="n">
        <f aca="false">ROUND(((-27025.0777216878+919.521573483189*P48)/1620),2)</f>
        <v>82.65</v>
      </c>
    </row>
    <row r="53" customFormat="false" ht="12.75" hidden="false" customHeight="false" outlineLevel="0" collapsed="false">
      <c r="A53" s="173"/>
      <c r="B53" s="86" t="s">
        <v>155</v>
      </c>
      <c r="C53" s="191" t="n">
        <f aca="false">ROUND(((-6951.5096675874 + 323.121249642823*C48)/1820),2)</f>
        <v>0.09</v>
      </c>
      <c r="D53" s="191" t="n">
        <f aca="false">ROUND(((-6951.5096675874 + 323.121249642823*D48)/1820),2)</f>
        <v>0.97</v>
      </c>
      <c r="E53" s="191" t="n">
        <f aca="false">ROUND(((-6951.5096675874 + 323.121249642823*E48)/1820),2)</f>
        <v>2.93</v>
      </c>
      <c r="F53" s="191" t="n">
        <f aca="false">ROUND(((-6951.5096675874 + 323.121249642823*F48)/1820),2)</f>
        <v>4.88</v>
      </c>
      <c r="G53" s="191" t="n">
        <f aca="false">ROUND(((-6951.5096675874 + 323.121249642823*G48)/1820),2)</f>
        <v>7.72</v>
      </c>
      <c r="H53" s="191" t="n">
        <f aca="false">ROUND(((-6951.5096675874 + 323.121249642823*H48)/1820),2)</f>
        <v>16.24</v>
      </c>
      <c r="I53" s="191" t="n">
        <f aca="false">ROUND(((-6951.5096675874 + 323.121249642823*I48)/1820),2)</f>
        <v>27.25</v>
      </c>
      <c r="J53" s="191" t="n">
        <f aca="false">ROUND(((-6951.5096675874 + 323.121249642823*J48)/1620),2)</f>
        <v>0.1</v>
      </c>
      <c r="K53" s="191" t="n">
        <f aca="false">ROUND(((-6951.5096675874 + 323.121249642823*K48)/1620),2)</f>
        <v>1.09</v>
      </c>
      <c r="L53" s="191" t="n">
        <f aca="false">ROUND(((-6951.5096675874 + 323.121249642823*L48)/1620),2)</f>
        <v>3.29</v>
      </c>
      <c r="M53" s="191" t="n">
        <f aca="false">ROUND(((-6951.5096675874 + 323.121249642823*M48)/1620),2)</f>
        <v>5.48</v>
      </c>
      <c r="N53" s="191" t="n">
        <f aca="false">ROUND(((-6951.5096675874 + 323.121249642823*N48)/1620),2)</f>
        <v>8.67</v>
      </c>
      <c r="O53" s="191" t="n">
        <f aca="false">ROUND(((-6951.5096675874 + 323.121249642823*O48)/1620),2)</f>
        <v>18.25</v>
      </c>
      <c r="P53" s="192" t="n">
        <f aca="false">ROUND(((-6951.5096675874 + 323.121249642823*P48)/1620),2)</f>
        <v>30.61</v>
      </c>
    </row>
    <row r="54" customFormat="false" ht="12.75" hidden="false" customHeight="false" outlineLevel="0" collapsed="false">
      <c r="A54" s="173"/>
      <c r="B54" s="86" t="s">
        <v>141</v>
      </c>
      <c r="C54" s="191" t="n">
        <f aca="false">ROUND((-3920.64032697542+520.09536784741*C48)/1820,2)</f>
        <v>4.13</v>
      </c>
      <c r="D54" s="191" t="n">
        <f aca="false">ROUND((-3920.64032697542+520.09536784741*D48)/1820,2)</f>
        <v>5.56</v>
      </c>
      <c r="E54" s="191" t="n">
        <f aca="false">ROUND((-3920.64032697542+520.09536784741*E48)/1820,2)</f>
        <v>8.7</v>
      </c>
      <c r="F54" s="191" t="n">
        <f aca="false">ROUND((-3920.64032697542+520.09536784741*F48)/1820,2)</f>
        <v>11.85</v>
      </c>
      <c r="G54" s="191" t="n">
        <f aca="false">ROUND((-3920.64032697542+520.09536784741*G48)/1820,2)</f>
        <v>16.42</v>
      </c>
      <c r="H54" s="191" t="n">
        <f aca="false">ROUND((-3920.64032697542+520.09536784741*H48)/1820,2)</f>
        <v>30.14</v>
      </c>
      <c r="I54" s="191" t="n">
        <f aca="false">ROUND((-3920.64032697542+520.09536784741*I48)/1820,2)</f>
        <v>47.85</v>
      </c>
      <c r="J54" s="191" t="n">
        <f aca="false">ROUND((10288.9568530336+134.216020573388*J48)/1620,2)</f>
        <v>8.17</v>
      </c>
      <c r="K54" s="191" t="n">
        <f aca="false">ROUND((10288.9568530336+134.216020573388*K48)/1620,2)</f>
        <v>8.59</v>
      </c>
      <c r="L54" s="191" t="n">
        <f aca="false">ROUND((10288.9568530336+134.216020573388*L48)/1620,2)</f>
        <v>9.5</v>
      </c>
      <c r="M54" s="191" t="n">
        <f aca="false">ROUND((10288.9568530336+134.216020573388*M48)/1620,2)</f>
        <v>10.41</v>
      </c>
      <c r="N54" s="191" t="n">
        <f aca="false">ROUND((10288.9568530336+134.216020573388*N48)/1620,2)</f>
        <v>11.74</v>
      </c>
      <c r="O54" s="191" t="n">
        <f aca="false">ROUND((10288.9568530336+134.216020573388*O48)/1620,2)</f>
        <v>15.71</v>
      </c>
      <c r="P54" s="192" t="n">
        <f aca="false">ROUND((10288.9568530336+134.216020573388*P48)/1620,2)</f>
        <v>20.85</v>
      </c>
    </row>
    <row r="55" customFormat="false" ht="12.75" hidden="false" customHeight="false" outlineLevel="0" collapsed="false">
      <c r="A55" s="173"/>
      <c r="B55" s="86" t="s">
        <v>142</v>
      </c>
      <c r="C55" s="191"/>
      <c r="D55" s="191"/>
      <c r="E55" s="191"/>
      <c r="F55" s="191"/>
      <c r="G55" s="191"/>
      <c r="H55" s="191"/>
      <c r="I55" s="191"/>
      <c r="J55" s="191"/>
      <c r="K55" s="191"/>
      <c r="L55" s="191"/>
      <c r="M55" s="191"/>
      <c r="N55" s="191"/>
      <c r="O55" s="191"/>
      <c r="P55" s="192"/>
    </row>
    <row r="56" customFormat="false" ht="12.75" hidden="false" customHeight="false" outlineLevel="0" collapsed="false">
      <c r="A56" s="173"/>
      <c r="B56" s="86" t="s">
        <v>156</v>
      </c>
      <c r="C56" s="191" t="n">
        <f aca="false">ROUND((-727.543289837128+73.5478617011144*C48)/1820,2)</f>
        <v>0.49</v>
      </c>
      <c r="D56" s="191" t="n">
        <f aca="false">ROUND((-727.543289837128+73.5478617011144*D48)/1820,2)</f>
        <v>0.69</v>
      </c>
      <c r="E56" s="191" t="n">
        <f aca="false">ROUND((-727.543289837128+73.5478617011144*E48)/1820,2)</f>
        <v>1.14</v>
      </c>
      <c r="F56" s="191" t="n">
        <f aca="false">ROUND((-727.543289837128+73.5478617011144*F48)/1820,2)</f>
        <v>1.58</v>
      </c>
      <c r="G56" s="191" t="n">
        <f aca="false">ROUND((-727.543289837128+73.5478617011144*G48)/1820,2)</f>
        <v>2.23</v>
      </c>
      <c r="H56" s="191" t="n">
        <f aca="false">ROUND((-727.543289837128+73.5478617011144*H48)/1820,2)</f>
        <v>4.17</v>
      </c>
      <c r="I56" s="191" t="n">
        <f aca="false">ROUND((-727.543289837128+73.5478617011144*I48)/1820,2)</f>
        <v>6.67</v>
      </c>
      <c r="J56" s="191" t="n">
        <f aca="false">ROUND((-727.543289837128+73.5478617011144*J48)/1620,2)</f>
        <v>0.55</v>
      </c>
      <c r="K56" s="191" t="n">
        <f aca="false">ROUND((-727.543289837128+73.5478617011144*K48)/1620,2)</f>
        <v>0.78</v>
      </c>
      <c r="L56" s="191" t="n">
        <f aca="false">ROUND((-727.543289837128+73.5478617011144*L48)/1620,2)</f>
        <v>1.28</v>
      </c>
      <c r="M56" s="191" t="n">
        <f aca="false">ROUND((-727.543289837128+73.5478617011144*M48)/1620,2)</f>
        <v>1.78</v>
      </c>
      <c r="N56" s="191" t="n">
        <f aca="false">ROUND((-727.543289837128+73.5478617011144*N48)/1620,2)</f>
        <v>2.5</v>
      </c>
      <c r="O56" s="191" t="n">
        <f aca="false">ROUND((-727.543289837128+73.5478617011144*O48)/1620,2)</f>
        <v>4.68</v>
      </c>
      <c r="P56" s="192" t="n">
        <f aca="false">ROUND((-727.543289837128+73.5478617011144*P48)/1620,2)</f>
        <v>7.5</v>
      </c>
    </row>
    <row r="57" customFormat="false" ht="12.75" hidden="false" customHeight="false" outlineLevel="0" collapsed="false">
      <c r="A57" s="173"/>
      <c r="B57" s="86" t="s">
        <v>144</v>
      </c>
      <c r="C57" s="191"/>
      <c r="D57" s="191"/>
      <c r="E57" s="191"/>
      <c r="F57" s="191"/>
      <c r="G57" s="191"/>
      <c r="H57" s="191"/>
      <c r="I57" s="191"/>
      <c r="J57" s="191"/>
      <c r="K57" s="191"/>
      <c r="L57" s="191"/>
      <c r="M57" s="191"/>
      <c r="N57" s="191"/>
      <c r="O57" s="191"/>
      <c r="P57" s="192"/>
    </row>
    <row r="58" customFormat="false" ht="12.75" hidden="false" customHeight="false" outlineLevel="0" collapsed="false">
      <c r="A58" s="173"/>
      <c r="B58" s="86"/>
      <c r="C58" s="167"/>
      <c r="D58" s="167"/>
      <c r="E58" s="86"/>
      <c r="F58" s="86"/>
      <c r="G58" s="86"/>
      <c r="H58" s="86"/>
      <c r="I58" s="86"/>
      <c r="J58" s="86"/>
      <c r="K58" s="86"/>
      <c r="L58" s="86"/>
      <c r="M58" s="86"/>
      <c r="N58" s="86"/>
      <c r="O58" s="86"/>
      <c r="P58" s="174"/>
    </row>
    <row r="59" customFormat="false" ht="12.75" hidden="false" customHeight="false" outlineLevel="0" collapsed="false">
      <c r="A59" s="173" t="s">
        <v>157</v>
      </c>
      <c r="B59" s="86"/>
      <c r="C59" s="167"/>
      <c r="D59" s="167"/>
      <c r="E59" s="86"/>
      <c r="F59" s="86"/>
      <c r="G59" s="86"/>
      <c r="H59" s="86"/>
      <c r="I59" s="86"/>
      <c r="J59" s="86"/>
      <c r="K59" s="86"/>
      <c r="L59" s="86"/>
      <c r="M59" s="86"/>
      <c r="N59" s="86"/>
      <c r="O59" s="86"/>
      <c r="P59" s="174"/>
    </row>
    <row r="60" customFormat="false" ht="12.75" hidden="false" customHeight="false" outlineLevel="0" collapsed="false">
      <c r="A60" s="173" t="s">
        <v>158</v>
      </c>
      <c r="B60" s="86"/>
      <c r="C60" s="167"/>
      <c r="D60" s="167"/>
      <c r="E60" s="86"/>
      <c r="F60" s="86"/>
      <c r="G60" s="86"/>
      <c r="H60" s="86"/>
      <c r="I60" s="86"/>
      <c r="J60" s="86"/>
      <c r="K60" s="86"/>
      <c r="L60" s="86"/>
      <c r="M60" s="86"/>
      <c r="N60" s="86"/>
      <c r="O60" s="86"/>
      <c r="P60" s="174"/>
    </row>
    <row r="61" customFormat="false" ht="13.5" hidden="false" customHeight="false" outlineLevel="0" collapsed="false">
      <c r="A61" s="193"/>
      <c r="B61" s="74"/>
      <c r="C61" s="164"/>
      <c r="D61" s="164"/>
      <c r="E61" s="74"/>
      <c r="F61" s="74"/>
      <c r="G61" s="74"/>
      <c r="H61" s="74"/>
      <c r="I61" s="74"/>
      <c r="J61" s="74"/>
      <c r="K61" s="74"/>
      <c r="L61" s="74"/>
      <c r="M61" s="74"/>
      <c r="N61" s="74"/>
      <c r="O61" s="74"/>
      <c r="P61" s="168"/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V62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2.75" zeroHeight="false" outlineLevelRow="0" outlineLevelCol="0"/>
  <cols>
    <col collapsed="false" customWidth="true" hidden="false" outlineLevel="0" max="1" min="1" style="87" width="3"/>
    <col collapsed="false" customWidth="true" hidden="false" outlineLevel="0" max="2" min="2" style="87" width="11.43"/>
    <col collapsed="false" customWidth="true" hidden="false" outlineLevel="0" max="3" min="3" style="87" width="20.85"/>
    <col collapsed="false" customWidth="true" hidden="false" outlineLevel="0" max="4" min="4" style="87" width="9.14"/>
    <col collapsed="false" customWidth="true" hidden="false" outlineLevel="0" max="5" min="5" style="87" width="16.29"/>
    <col collapsed="false" customWidth="true" hidden="false" outlineLevel="0" max="6" min="6" style="87" width="9.14"/>
    <col collapsed="false" customWidth="true" hidden="false" outlineLevel="0" max="7" min="7" style="87" width="4.71"/>
    <col collapsed="false" customWidth="true" hidden="false" outlineLevel="0" max="8" min="8" style="87" width="18.14"/>
    <col collapsed="false" customWidth="true" hidden="false" outlineLevel="0" max="11" min="9" style="87" width="9.14"/>
    <col collapsed="false" customWidth="true" hidden="false" outlineLevel="0" max="12" min="12" style="87" width="11"/>
    <col collapsed="false" customWidth="true" hidden="false" outlineLevel="0" max="13" min="13" style="87" width="9.14"/>
    <col collapsed="false" customWidth="true" hidden="false" outlineLevel="0" max="15" min="14" style="87" width="4.71"/>
    <col collapsed="false" customWidth="true" hidden="false" outlineLevel="0" max="16" min="16" style="87" width="5.57"/>
    <col collapsed="false" customWidth="true" hidden="false" outlineLevel="0" max="17" min="17" style="87" width="15.14"/>
    <col collapsed="false" customWidth="true" hidden="false" outlineLevel="0" max="18" min="18" style="87" width="11.14"/>
    <col collapsed="false" customWidth="true" hidden="false" outlineLevel="0" max="19" min="19" style="87" width="6.57"/>
    <col collapsed="false" customWidth="true" hidden="false" outlineLevel="0" max="20" min="20" style="87" width="9"/>
    <col collapsed="false" customWidth="true" hidden="false" outlineLevel="0" max="21" min="21" style="87" width="6"/>
    <col collapsed="false" customWidth="true" hidden="false" outlineLevel="0" max="22" min="22" style="87" width="7.15"/>
    <col collapsed="false" customWidth="true" hidden="false" outlineLevel="0" max="23" min="23" style="87" width="28.86"/>
    <col collapsed="false" customWidth="true" hidden="false" outlineLevel="0" max="24" min="24" style="87" width="13.42"/>
    <col collapsed="false" customWidth="true" hidden="false" outlineLevel="0" max="25" min="25" style="87" width="7.15"/>
    <col collapsed="false" customWidth="true" hidden="false" outlineLevel="0" max="26" min="26" style="87" width="28.71"/>
    <col collapsed="false" customWidth="true" hidden="false" outlineLevel="0" max="27" min="27" style="87" width="13.29"/>
    <col collapsed="false" customWidth="true" hidden="false" outlineLevel="0" max="30" min="30" style="0" width="6.14"/>
    <col collapsed="false" customWidth="true" hidden="false" outlineLevel="0" max="31" min="31" style="0" width="10"/>
    <col collapsed="false" customWidth="true" hidden="false" outlineLevel="0" max="32" min="32" style="0" width="33.57"/>
    <col collapsed="false" customWidth="true" hidden="false" outlineLevel="0" max="33" min="33" style="0" width="16.57"/>
    <col collapsed="false" customWidth="true" hidden="false" outlineLevel="0" max="34" min="34" style="0" width="21.57"/>
    <col collapsed="false" customWidth="true" hidden="false" outlineLevel="0" max="35" min="35" style="0" width="16.57"/>
    <col collapsed="false" customWidth="true" hidden="false" outlineLevel="0" max="36" min="36" style="0" width="11.29"/>
  </cols>
  <sheetData>
    <row r="1" s="90" customFormat="true" ht="30" hidden="false" customHeight="false" outlineLevel="0" collapsed="false">
      <c r="A1" s="89" t="s">
        <v>80</v>
      </c>
    </row>
    <row r="3" customFormat="false" ht="12.75" hidden="false" customHeight="false" outlineLevel="0" collapsed="false">
      <c r="A3" s="87" t="s">
        <v>81</v>
      </c>
    </row>
    <row r="5" s="91" customFormat="true" ht="12.75" hidden="false" customHeight="false" outlineLevel="0" collapsed="false"/>
    <row r="6" s="91" customFormat="true" ht="12.75" hidden="false" customHeight="false" outlineLevel="0" collapsed="false">
      <c r="A6" s="92" t="s">
        <v>82</v>
      </c>
    </row>
    <row r="7" s="91" customFormat="true" ht="12.75" hidden="false" customHeight="false" outlineLevel="0" collapsed="false">
      <c r="A7" s="92" t="s">
        <v>83</v>
      </c>
    </row>
    <row r="8" s="91" customFormat="true" ht="12.75" hidden="false" customHeight="false" outlineLevel="0" collapsed="false">
      <c r="A8" s="92" t="s">
        <v>84</v>
      </c>
    </row>
    <row r="9" s="91" customFormat="true" ht="12.75" hidden="false" customHeight="false" outlineLevel="0" collapsed="false"/>
    <row r="10" s="91" customFormat="true" ht="12.75" hidden="false" customHeight="false" outlineLevel="0" collapsed="false">
      <c r="A10" s="92" t="s">
        <v>85</v>
      </c>
    </row>
    <row r="11" s="91" customFormat="true" ht="12.75" hidden="false" customHeight="false" outlineLevel="0" collapsed="false">
      <c r="A11" s="92"/>
      <c r="B11" s="92" t="s">
        <v>86</v>
      </c>
    </row>
    <row r="12" s="91" customFormat="true" ht="12.75" hidden="false" customHeight="false" outlineLevel="0" collapsed="false">
      <c r="A12" s="92"/>
      <c r="B12" s="92" t="s">
        <v>87</v>
      </c>
    </row>
    <row r="13" s="91" customFormat="true" ht="12.75" hidden="false" customHeight="false" outlineLevel="0" collapsed="false">
      <c r="A13" s="92"/>
      <c r="B13" s="92" t="s">
        <v>88</v>
      </c>
    </row>
    <row r="14" s="91" customFormat="true" ht="12.75" hidden="false" customHeight="false" outlineLevel="0" collapsed="false">
      <c r="A14" s="92"/>
      <c r="B14" s="92" t="s">
        <v>89</v>
      </c>
    </row>
    <row r="15" s="91" customFormat="true" ht="12.75" hidden="false" customHeight="false" outlineLevel="0" collapsed="false">
      <c r="B15" s="92" t="s">
        <v>90</v>
      </c>
    </row>
    <row r="16" customFormat="false" ht="13.5" hidden="false" customHeight="false" outlineLevel="0" collapsed="false"/>
    <row r="17" customFormat="false" ht="13.5" hidden="false" customHeight="false" outlineLevel="0" collapsed="false">
      <c r="A17" s="93" t="s">
        <v>159</v>
      </c>
      <c r="B17" s="94"/>
      <c r="C17" s="94"/>
      <c r="D17" s="94"/>
      <c r="E17" s="98"/>
      <c r="G17" s="93" t="s">
        <v>160</v>
      </c>
      <c r="H17" s="94"/>
      <c r="I17" s="94"/>
      <c r="J17" s="94"/>
      <c r="K17" s="94"/>
      <c r="L17" s="98"/>
      <c r="N17" s="194" t="s">
        <v>161</v>
      </c>
      <c r="O17" s="106"/>
      <c r="P17" s="106"/>
      <c r="Q17" s="106"/>
      <c r="R17" s="107"/>
      <c r="V17" s="188" t="s">
        <v>162</v>
      </c>
      <c r="W17" s="106"/>
      <c r="X17" s="106"/>
      <c r="Y17" s="106"/>
      <c r="Z17" s="106"/>
      <c r="AA17" s="107"/>
      <c r="AD17" s="136" t="s">
        <v>163</v>
      </c>
      <c r="AE17" s="136"/>
      <c r="AF17" s="136"/>
      <c r="AG17" s="136"/>
      <c r="AH17" s="136"/>
      <c r="AI17" s="136"/>
      <c r="AJ17" s="70"/>
      <c r="AK17" s="70"/>
    </row>
    <row r="18" customFormat="false" ht="13.5" hidden="false" customHeight="false" outlineLevel="0" collapsed="false">
      <c r="A18" s="93" t="s">
        <v>164</v>
      </c>
      <c r="B18" s="94"/>
      <c r="C18" s="94" t="s">
        <v>165</v>
      </c>
      <c r="D18" s="94" t="s">
        <v>166</v>
      </c>
      <c r="E18" s="107" t="s">
        <v>167</v>
      </c>
      <c r="G18" s="195" t="s">
        <v>164</v>
      </c>
      <c r="H18" s="96"/>
      <c r="I18" s="96" t="s">
        <v>165</v>
      </c>
      <c r="J18" s="96" t="s">
        <v>166</v>
      </c>
      <c r="K18" s="196" t="s">
        <v>168</v>
      </c>
      <c r="L18" s="97"/>
      <c r="N18" s="113"/>
      <c r="O18" s="105" t="s">
        <v>169</v>
      </c>
      <c r="P18" s="105"/>
      <c r="Q18" s="105"/>
      <c r="R18" s="109"/>
      <c r="V18" s="197" t="s">
        <v>170</v>
      </c>
      <c r="W18" s="198"/>
      <c r="X18" s="198"/>
      <c r="Y18" s="198"/>
      <c r="Z18" s="198"/>
      <c r="AA18" s="199"/>
      <c r="AD18" s="170"/>
      <c r="AE18" s="189"/>
      <c r="AF18" s="189"/>
      <c r="AG18" s="189"/>
      <c r="AH18" s="189" t="s">
        <v>171</v>
      </c>
      <c r="AI18" s="189" t="s">
        <v>172</v>
      </c>
      <c r="AJ18" s="189"/>
      <c r="AK18" s="171"/>
      <c r="AN18" s="170" t="s">
        <v>173</v>
      </c>
      <c r="AO18" s="189"/>
      <c r="AP18" s="189"/>
      <c r="AQ18" s="189"/>
      <c r="AR18" s="189"/>
      <c r="AS18" s="189"/>
      <c r="AT18" s="189"/>
      <c r="AU18" s="189"/>
      <c r="AV18" s="171"/>
    </row>
    <row r="19" customFormat="false" ht="12.75" hidden="false" customHeight="false" outlineLevel="0" collapsed="false">
      <c r="A19" s="93" t="s">
        <v>11</v>
      </c>
      <c r="B19" s="94"/>
      <c r="C19" s="94"/>
      <c r="D19" s="94"/>
      <c r="E19" s="98"/>
      <c r="G19" s="93"/>
      <c r="H19" s="94"/>
      <c r="I19" s="94"/>
      <c r="J19" s="94"/>
      <c r="K19" s="94"/>
      <c r="L19" s="98"/>
      <c r="N19" s="113"/>
      <c r="O19" s="105"/>
      <c r="P19" s="105" t="s">
        <v>174</v>
      </c>
      <c r="Q19" s="105"/>
      <c r="R19" s="109"/>
      <c r="V19" s="194" t="s">
        <v>53</v>
      </c>
      <c r="W19" s="106"/>
      <c r="X19" s="106"/>
      <c r="Y19" s="106" t="s">
        <v>54</v>
      </c>
      <c r="Z19" s="106"/>
      <c r="AA19" s="107"/>
      <c r="AD19" s="173"/>
      <c r="AE19" s="86"/>
      <c r="AF19" s="86"/>
      <c r="AG19" s="86"/>
      <c r="AH19" s="86"/>
      <c r="AI19" s="86"/>
      <c r="AJ19" s="86" t="s">
        <v>175</v>
      </c>
      <c r="AK19" s="174"/>
      <c r="AN19" s="170"/>
      <c r="AO19" s="189"/>
      <c r="AP19" s="189"/>
      <c r="AQ19" s="189"/>
      <c r="AR19" s="189"/>
      <c r="AS19" s="189"/>
      <c r="AT19" s="189"/>
      <c r="AU19" s="189"/>
      <c r="AV19" s="171"/>
    </row>
    <row r="20" customFormat="false" ht="12.75" hidden="false" customHeight="false" outlineLevel="0" collapsed="false">
      <c r="A20" s="104"/>
      <c r="B20" s="102" t="s">
        <v>40</v>
      </c>
      <c r="C20" s="102" t="s">
        <v>176</v>
      </c>
      <c r="D20" s="126" t="n">
        <v>3</v>
      </c>
      <c r="E20" s="200" t="n">
        <v>625000</v>
      </c>
      <c r="G20" s="201" t="s">
        <v>177</v>
      </c>
      <c r="H20" s="202"/>
      <c r="I20" s="202"/>
      <c r="J20" s="202"/>
      <c r="K20" s="105"/>
      <c r="L20" s="103"/>
      <c r="N20" s="113"/>
      <c r="O20" s="105"/>
      <c r="P20" s="105"/>
      <c r="Q20" s="105" t="s">
        <v>122</v>
      </c>
      <c r="R20" s="127" t="n">
        <v>100</v>
      </c>
      <c r="V20" s="113" t="s">
        <v>55</v>
      </c>
      <c r="W20" s="105"/>
      <c r="X20" s="105"/>
      <c r="Y20" s="105" t="s">
        <v>56</v>
      </c>
      <c r="Z20" s="105"/>
      <c r="AA20" s="203" t="n">
        <f aca="false">AA52</f>
        <v>1487000</v>
      </c>
      <c r="AD20" s="201" t="s">
        <v>178</v>
      </c>
      <c r="AE20" s="86"/>
      <c r="AF20" s="86"/>
      <c r="AG20" s="179" t="s">
        <v>25</v>
      </c>
      <c r="AH20" s="179" t="s">
        <v>179</v>
      </c>
      <c r="AI20" s="179" t="s">
        <v>180</v>
      </c>
      <c r="AJ20" s="86" t="s">
        <v>181</v>
      </c>
      <c r="AK20" s="174" t="s">
        <v>182</v>
      </c>
      <c r="AN20" s="173"/>
      <c r="AO20" s="86" t="s">
        <v>183</v>
      </c>
      <c r="AP20" s="86"/>
      <c r="AQ20" s="86"/>
      <c r="AR20" s="86"/>
      <c r="AS20" s="86"/>
      <c r="AT20" s="86"/>
      <c r="AU20" s="86"/>
      <c r="AV20" s="174"/>
    </row>
    <row r="21" customFormat="false" ht="12.75" hidden="false" customHeight="false" outlineLevel="0" collapsed="false">
      <c r="A21" s="104"/>
      <c r="B21" s="102"/>
      <c r="C21" s="102" t="s">
        <v>184</v>
      </c>
      <c r="D21" s="126" t="n">
        <v>0</v>
      </c>
      <c r="E21" s="200" t="n">
        <v>0</v>
      </c>
      <c r="G21" s="113" t="s">
        <v>185</v>
      </c>
      <c r="H21" s="105"/>
      <c r="I21" s="105"/>
      <c r="J21" s="105"/>
      <c r="K21" s="105"/>
      <c r="L21" s="200" t="n">
        <v>475000</v>
      </c>
      <c r="N21" s="113"/>
      <c r="O21" s="105"/>
      <c r="P21" s="105"/>
      <c r="Q21" s="105" t="s">
        <v>5</v>
      </c>
      <c r="R21" s="127" t="n">
        <v>100</v>
      </c>
      <c r="V21" s="113"/>
      <c r="W21" s="105" t="s">
        <v>57</v>
      </c>
      <c r="X21" s="204" t="n">
        <f aca="false">X56+X57+X58+X59+X60</f>
        <v>152899.58</v>
      </c>
      <c r="Y21" s="105" t="s">
        <v>58</v>
      </c>
      <c r="Z21" s="105"/>
      <c r="AA21" s="203" t="n">
        <f aca="false">AA53</f>
        <v>11647.3627072965</v>
      </c>
      <c r="AD21" s="173"/>
      <c r="AE21" s="86"/>
      <c r="AF21" s="86"/>
      <c r="AG21" s="86"/>
      <c r="AH21" s="86"/>
      <c r="AI21" s="86"/>
      <c r="AJ21" s="86"/>
      <c r="AK21" s="174"/>
      <c r="AN21" s="173"/>
      <c r="AO21" s="86"/>
      <c r="AP21" s="86"/>
      <c r="AQ21" s="86" t="s">
        <v>186</v>
      </c>
      <c r="AR21" s="86"/>
      <c r="AS21" s="86"/>
      <c r="AT21" s="86"/>
      <c r="AU21" s="86"/>
      <c r="AV21" s="174"/>
    </row>
    <row r="22" customFormat="false" ht="12.75" hidden="false" customHeight="false" outlineLevel="0" collapsed="false">
      <c r="A22" s="104"/>
      <c r="B22" s="102" t="s">
        <v>41</v>
      </c>
      <c r="C22" s="102" t="s">
        <v>176</v>
      </c>
      <c r="D22" s="126" t="n">
        <v>1.7</v>
      </c>
      <c r="E22" s="200" t="n">
        <v>115000</v>
      </c>
      <c r="G22" s="113" t="s">
        <v>187</v>
      </c>
      <c r="H22" s="105"/>
      <c r="I22" s="105"/>
      <c r="J22" s="105"/>
      <c r="K22" s="105"/>
      <c r="L22" s="200" t="n">
        <v>225000</v>
      </c>
      <c r="N22" s="113"/>
      <c r="O22" s="105"/>
      <c r="P22" s="105" t="s">
        <v>188</v>
      </c>
      <c r="Q22" s="105"/>
      <c r="R22" s="109"/>
      <c r="V22" s="113"/>
      <c r="W22" s="105" t="s">
        <v>59</v>
      </c>
      <c r="X22" s="204" t="n">
        <f aca="false">X52</f>
        <v>915000</v>
      </c>
      <c r="Y22" s="105" t="s">
        <v>60</v>
      </c>
      <c r="Z22" s="105"/>
      <c r="AA22" s="203" t="n">
        <f aca="false">AA54</f>
        <v>11088.4643927623</v>
      </c>
      <c r="AD22" s="173" t="s">
        <v>189</v>
      </c>
      <c r="AE22" s="86"/>
      <c r="AF22" s="86"/>
      <c r="AG22" s="86"/>
      <c r="AH22" s="86"/>
      <c r="AI22" s="86"/>
      <c r="AJ22" s="86"/>
      <c r="AK22" s="174"/>
      <c r="AN22" s="173"/>
      <c r="AO22" s="86"/>
      <c r="AP22" s="86"/>
      <c r="AQ22" s="105" t="s">
        <v>190</v>
      </c>
      <c r="AR22" s="86" t="s">
        <v>191</v>
      </c>
      <c r="AS22" s="105"/>
      <c r="AT22" s="105"/>
      <c r="AU22" s="205" t="s">
        <v>192</v>
      </c>
      <c r="AV22" s="174"/>
    </row>
    <row r="23" customFormat="false" ht="12.75" hidden="false" customHeight="false" outlineLevel="0" collapsed="false">
      <c r="A23" s="104"/>
      <c r="B23" s="102"/>
      <c r="C23" s="102" t="s">
        <v>184</v>
      </c>
      <c r="D23" s="126" t="n">
        <v>0</v>
      </c>
      <c r="E23" s="200" t="n">
        <v>0</v>
      </c>
      <c r="G23" s="113" t="s">
        <v>17</v>
      </c>
      <c r="H23" s="105"/>
      <c r="I23" s="105"/>
      <c r="J23" s="105"/>
      <c r="K23" s="105"/>
      <c r="L23" s="200" t="n">
        <v>300000</v>
      </c>
      <c r="N23" s="113"/>
      <c r="O23" s="105"/>
      <c r="P23" s="105"/>
      <c r="Q23" s="105" t="s">
        <v>122</v>
      </c>
      <c r="R23" s="109" t="n">
        <f aca="false">I47+I48</f>
        <v>0</v>
      </c>
      <c r="V23" s="113"/>
      <c r="W23" s="105" t="s">
        <v>61</v>
      </c>
      <c r="X23" s="204" t="n">
        <f aca="false">X53</f>
        <v>750000</v>
      </c>
      <c r="Y23" s="105" t="s">
        <v>62</v>
      </c>
      <c r="Z23" s="105"/>
      <c r="AA23" s="203" t="n">
        <f aca="false">AA55</f>
        <v>43878.4171242124</v>
      </c>
      <c r="AD23" s="173"/>
      <c r="AE23" s="86" t="s">
        <v>193</v>
      </c>
      <c r="AF23" s="86"/>
      <c r="AG23" s="86"/>
      <c r="AH23" s="86"/>
      <c r="AI23" s="86"/>
      <c r="AJ23" s="86"/>
      <c r="AK23" s="174"/>
      <c r="AN23" s="173"/>
      <c r="AO23" s="105" t="s">
        <v>11</v>
      </c>
      <c r="AP23" s="105"/>
      <c r="AQ23" s="86"/>
      <c r="AR23" s="86"/>
      <c r="AS23" s="105" t="s">
        <v>39</v>
      </c>
      <c r="AT23" s="105"/>
      <c r="AU23" s="205"/>
      <c r="AV23" s="174"/>
    </row>
    <row r="24" customFormat="false" ht="12.75" hidden="false" customHeight="false" outlineLevel="0" collapsed="false">
      <c r="A24" s="104" t="s">
        <v>194</v>
      </c>
      <c r="B24" s="105"/>
      <c r="C24" s="105"/>
      <c r="D24" s="102"/>
      <c r="E24" s="206"/>
      <c r="G24" s="113" t="s">
        <v>195</v>
      </c>
      <c r="H24" s="105"/>
      <c r="I24" s="105"/>
      <c r="J24" s="105"/>
      <c r="K24" s="105"/>
      <c r="L24" s="109"/>
      <c r="N24" s="113"/>
      <c r="O24" s="105"/>
      <c r="P24" s="105"/>
      <c r="Q24" s="105" t="s">
        <v>5</v>
      </c>
      <c r="R24" s="207" t="n">
        <f aca="false">E37+I45</f>
        <v>125000</v>
      </c>
      <c r="V24" s="113"/>
      <c r="W24" s="105" t="s">
        <v>63</v>
      </c>
      <c r="X24" s="204" t="n">
        <f aca="false">X54</f>
        <v>455000</v>
      </c>
      <c r="Y24" s="105" t="s">
        <v>64</v>
      </c>
      <c r="Z24" s="105"/>
      <c r="AA24" s="203" t="n">
        <f aca="false">AA56</f>
        <v>169123.488393751</v>
      </c>
      <c r="AD24" s="173"/>
      <c r="AE24" s="86"/>
      <c r="AF24" s="86" t="s">
        <v>40</v>
      </c>
      <c r="AG24" s="20" t="n">
        <f aca="false">E20+E21</f>
        <v>625000</v>
      </c>
      <c r="AH24" s="208" t="n">
        <f aca="false">AG24/D48</f>
        <v>41.6666666666667</v>
      </c>
      <c r="AI24" s="208" t="n">
        <f aca="false">AG24/D49</f>
        <v>4.16666666666667</v>
      </c>
      <c r="AJ24" s="208" t="n">
        <f aca="false">D20</f>
        <v>3</v>
      </c>
      <c r="AK24" s="209" t="n">
        <f aca="false">D21</f>
        <v>0</v>
      </c>
      <c r="AN24" s="173"/>
      <c r="AO24" s="86"/>
      <c r="AP24" s="105" t="s">
        <v>40</v>
      </c>
      <c r="AQ24" s="210" t="n">
        <v>0.25</v>
      </c>
      <c r="AR24" s="205" t="n">
        <f aca="false">AG24*AQ24</f>
        <v>156250</v>
      </c>
      <c r="AS24" s="105"/>
      <c r="AT24" s="86" t="s">
        <v>12</v>
      </c>
      <c r="AU24" s="205" t="n">
        <f aca="false">(AH46+AI46)*AG46*(($AR$24+$AR$25)/$AG$26)</f>
        <v>112812.5</v>
      </c>
      <c r="AV24" s="174"/>
    </row>
    <row r="25" customFormat="false" ht="12.75" hidden="false" customHeight="false" outlineLevel="0" collapsed="false">
      <c r="A25" s="104"/>
      <c r="B25" s="105" t="s">
        <v>196</v>
      </c>
      <c r="C25" s="105"/>
      <c r="D25" s="105"/>
      <c r="E25" s="200" t="n">
        <v>45000</v>
      </c>
      <c r="G25" s="113"/>
      <c r="H25" s="105" t="s">
        <v>197</v>
      </c>
      <c r="I25" s="105"/>
      <c r="J25" s="105"/>
      <c r="K25" s="105"/>
      <c r="L25" s="200" t="n">
        <v>55000</v>
      </c>
      <c r="N25" s="113"/>
      <c r="O25" s="105"/>
      <c r="P25" s="105" t="s">
        <v>198</v>
      </c>
      <c r="Q25" s="105"/>
      <c r="R25" s="109"/>
      <c r="V25" s="113" t="s">
        <v>65</v>
      </c>
      <c r="W25" s="105"/>
      <c r="X25" s="105"/>
      <c r="Y25" s="105" t="s">
        <v>20</v>
      </c>
      <c r="Z25" s="105"/>
      <c r="AA25" s="203" t="n">
        <f aca="false">AA57</f>
        <v>33943.4458962253</v>
      </c>
      <c r="AD25" s="173"/>
      <c r="AE25" s="86"/>
      <c r="AF25" s="86" t="s">
        <v>41</v>
      </c>
      <c r="AG25" s="211" t="n">
        <f aca="false">E22+E23</f>
        <v>115000</v>
      </c>
      <c r="AH25" s="212" t="n">
        <f aca="false">AG25/D51</f>
        <v>63.8888888888889</v>
      </c>
      <c r="AI25" s="212" t="n">
        <f aca="false">AG25/D52</f>
        <v>6.38888888888889</v>
      </c>
      <c r="AJ25" s="208" t="n">
        <f aca="false">D22</f>
        <v>1.7</v>
      </c>
      <c r="AK25" s="209" t="n">
        <f aca="false">D23</f>
        <v>0</v>
      </c>
      <c r="AN25" s="173"/>
      <c r="AO25" s="105"/>
      <c r="AP25" s="105" t="s">
        <v>41</v>
      </c>
      <c r="AQ25" s="210" t="n">
        <v>0.25</v>
      </c>
      <c r="AR25" s="205" t="n">
        <f aca="false">AQ25*AG25</f>
        <v>28750</v>
      </c>
      <c r="AS25" s="105"/>
      <c r="AT25" s="105" t="s">
        <v>14</v>
      </c>
      <c r="AU25" s="205" t="n">
        <f aca="false">(AH47+AI47)*AG47*(($AR$24+$AR$25)/$AG$26)</f>
        <v>25000</v>
      </c>
      <c r="AV25" s="174"/>
    </row>
    <row r="26" customFormat="false" ht="12.75" hidden="false" customHeight="false" outlineLevel="0" collapsed="false">
      <c r="A26" s="104"/>
      <c r="B26" s="105" t="s">
        <v>199</v>
      </c>
      <c r="C26" s="105"/>
      <c r="D26" s="105"/>
      <c r="E26" s="200" t="n">
        <v>75000</v>
      </c>
      <c r="G26" s="113"/>
      <c r="H26" s="105" t="s">
        <v>200</v>
      </c>
      <c r="I26" s="105"/>
      <c r="J26" s="105"/>
      <c r="K26" s="105"/>
      <c r="L26" s="200" t="n">
        <v>45000</v>
      </c>
      <c r="N26" s="113"/>
      <c r="O26" s="105"/>
      <c r="P26" s="105"/>
      <c r="Q26" s="105" t="s">
        <v>122</v>
      </c>
      <c r="R26" s="127" t="n">
        <v>25</v>
      </c>
      <c r="V26" s="113"/>
      <c r="W26" s="105" t="s">
        <v>66</v>
      </c>
      <c r="X26" s="126" t="n">
        <v>0</v>
      </c>
      <c r="Y26" s="105" t="s">
        <v>33</v>
      </c>
      <c r="Z26" s="105"/>
      <c r="AA26" s="203" t="n">
        <f aca="false">AA58</f>
        <v>1756681.17851425</v>
      </c>
      <c r="AD26" s="173"/>
      <c r="AE26" s="202" t="s">
        <v>201</v>
      </c>
      <c r="AF26" s="86"/>
      <c r="AG26" s="20" t="n">
        <f aca="false">AG24+AG25</f>
        <v>740000</v>
      </c>
      <c r="AH26" s="208" t="n">
        <f aca="false">AG26/($D$48+$D$51)</f>
        <v>44.0476190476191</v>
      </c>
      <c r="AI26" s="208" t="n">
        <f aca="false">AG26/($D$49+$D$52)</f>
        <v>4.40476190476191</v>
      </c>
      <c r="AJ26" s="86"/>
      <c r="AK26" s="174"/>
      <c r="AN26" s="173"/>
      <c r="AO26" s="105" t="s">
        <v>42</v>
      </c>
      <c r="AP26" s="86"/>
      <c r="AQ26" s="213"/>
      <c r="AR26" s="86"/>
      <c r="AS26" s="105"/>
      <c r="AT26" s="105" t="s">
        <v>15</v>
      </c>
      <c r="AU26" s="205" t="n">
        <f aca="false">(AH48+AI48)*AG48*(($AR$24+$AR$25)/$AG$26)</f>
        <v>32537.5</v>
      </c>
      <c r="AV26" s="174"/>
    </row>
    <row r="27" customFormat="false" ht="12.75" hidden="false" customHeight="false" outlineLevel="0" collapsed="false">
      <c r="A27" s="113"/>
      <c r="B27" s="105" t="s">
        <v>202</v>
      </c>
      <c r="C27" s="105"/>
      <c r="D27" s="105"/>
      <c r="E27" s="200" t="n">
        <v>30000</v>
      </c>
      <c r="G27" s="113" t="s">
        <v>203</v>
      </c>
      <c r="H27" s="105"/>
      <c r="I27" s="105"/>
      <c r="J27" s="105"/>
      <c r="K27" s="105"/>
      <c r="L27" s="200" t="n">
        <v>125000</v>
      </c>
      <c r="N27" s="113"/>
      <c r="O27" s="105"/>
      <c r="P27" s="105"/>
      <c r="Q27" s="105" t="s">
        <v>5</v>
      </c>
      <c r="R27" s="127" t="n">
        <v>25</v>
      </c>
      <c r="V27" s="113"/>
      <c r="W27" s="105" t="s">
        <v>67</v>
      </c>
      <c r="X27" s="126" t="n">
        <v>0</v>
      </c>
      <c r="Y27" s="105" t="s">
        <v>69</v>
      </c>
      <c r="Z27" s="105"/>
      <c r="AA27" s="203" t="n">
        <f aca="false">AG74+AG82</f>
        <v>168250.412175532</v>
      </c>
      <c r="AD27" s="173" t="s">
        <v>204</v>
      </c>
      <c r="AE27" s="86"/>
      <c r="AF27" s="86"/>
      <c r="AG27" s="86"/>
      <c r="AH27" s="86"/>
      <c r="AI27" s="86"/>
      <c r="AJ27" s="86" t="s">
        <v>205</v>
      </c>
      <c r="AK27" s="174" t="s">
        <v>206</v>
      </c>
      <c r="AN27" s="173"/>
      <c r="AO27" s="105"/>
      <c r="AP27" s="105" t="s">
        <v>43</v>
      </c>
      <c r="AQ27" s="210" t="n">
        <v>0</v>
      </c>
      <c r="AR27" s="205" t="n">
        <f aca="false">AQ27*AG29</f>
        <v>0</v>
      </c>
      <c r="AS27" s="105"/>
      <c r="AT27" s="105" t="s">
        <v>17</v>
      </c>
      <c r="AU27" s="205" t="n">
        <f aca="false">(AH49+AI49)*AG49*(($AR$24+$AR$25)/$AG$26)</f>
        <v>71250</v>
      </c>
      <c r="AV27" s="174"/>
    </row>
    <row r="28" customFormat="false" ht="12.75" hidden="false" customHeight="false" outlineLevel="0" collapsed="false">
      <c r="A28" s="113"/>
      <c r="B28" s="105" t="s">
        <v>207</v>
      </c>
      <c r="C28" s="105"/>
      <c r="D28" s="105"/>
      <c r="E28" s="200" t="n">
        <v>25000</v>
      </c>
      <c r="G28" s="113" t="s">
        <v>208</v>
      </c>
      <c r="H28" s="105"/>
      <c r="I28" s="105"/>
      <c r="J28" s="105"/>
      <c r="K28" s="105"/>
      <c r="L28" s="206"/>
      <c r="N28" s="113"/>
      <c r="O28" s="105"/>
      <c r="P28" s="105" t="s">
        <v>209</v>
      </c>
      <c r="Q28" s="105"/>
      <c r="R28" s="109"/>
      <c r="V28" s="113"/>
      <c r="W28" s="105" t="s">
        <v>68</v>
      </c>
      <c r="X28" s="126" t="n">
        <v>0</v>
      </c>
      <c r="Y28" s="105"/>
      <c r="Z28" s="105"/>
      <c r="AA28" s="109"/>
      <c r="AD28" s="173"/>
      <c r="AE28" s="86" t="s">
        <v>210</v>
      </c>
      <c r="AF28" s="86"/>
      <c r="AG28" s="86"/>
      <c r="AH28" s="86"/>
      <c r="AI28" s="86"/>
      <c r="AJ28" s="86" t="s">
        <v>182</v>
      </c>
      <c r="AK28" s="174" t="s">
        <v>211</v>
      </c>
      <c r="AN28" s="173"/>
      <c r="AO28" s="86"/>
      <c r="AP28" s="105" t="s">
        <v>44</v>
      </c>
      <c r="AQ28" s="210" t="n">
        <v>0</v>
      </c>
      <c r="AR28" s="205" t="n">
        <f aca="false">AQ28*AG30</f>
        <v>0</v>
      </c>
      <c r="AS28" s="105"/>
      <c r="AT28" s="105" t="s">
        <v>19</v>
      </c>
      <c r="AU28" s="205" t="n">
        <f aca="false">(AH50+AI50)*AG50*(($AR$24+$AR$25)/$AG$26)</f>
        <v>29687.5</v>
      </c>
      <c r="AV28" s="174"/>
    </row>
    <row r="29" customFormat="false" ht="12.75" hidden="false" customHeight="false" outlineLevel="0" collapsed="false">
      <c r="A29" s="113" t="s">
        <v>46</v>
      </c>
      <c r="B29" s="105"/>
      <c r="C29" s="105"/>
      <c r="D29" s="105"/>
      <c r="E29" s="206"/>
      <c r="G29" s="113"/>
      <c r="H29" s="105" t="s">
        <v>208</v>
      </c>
      <c r="I29" s="105"/>
      <c r="J29" s="105"/>
      <c r="K29" s="105"/>
      <c r="L29" s="200" t="n">
        <v>425000</v>
      </c>
      <c r="N29" s="113"/>
      <c r="O29" s="105" t="s">
        <v>212</v>
      </c>
      <c r="P29" s="105"/>
      <c r="Q29" s="105"/>
      <c r="R29" s="109"/>
      <c r="V29" s="113"/>
      <c r="W29" s="105" t="s">
        <v>70</v>
      </c>
      <c r="X29" s="214" t="n">
        <f aca="false">X61+X62</f>
        <v>0</v>
      </c>
      <c r="Y29" s="105"/>
      <c r="Z29" s="105"/>
      <c r="AA29" s="109"/>
      <c r="AD29" s="173"/>
      <c r="AE29" s="86"/>
      <c r="AF29" s="86" t="s">
        <v>43</v>
      </c>
      <c r="AG29" s="20" t="n">
        <f aca="false">E25+E26+E27+E28</f>
        <v>175000</v>
      </c>
      <c r="AH29" s="208" t="n">
        <f aca="false">AG29/($D$48+$D$51)</f>
        <v>10.4166666666667</v>
      </c>
      <c r="AI29" s="208" t="n">
        <f aca="false">AG29/($D$49+$D$52)</f>
        <v>1.04166666666667</v>
      </c>
      <c r="AJ29" s="215" t="n">
        <f aca="false">D58</f>
        <v>150000</v>
      </c>
      <c r="AK29" s="209" t="n">
        <f aca="false">AG29/AJ29</f>
        <v>1.16666666666667</v>
      </c>
      <c r="AN29" s="173"/>
      <c r="AO29" s="105" t="s">
        <v>45</v>
      </c>
      <c r="AP29" s="105"/>
      <c r="AQ29" s="210" t="n">
        <v>0.25</v>
      </c>
      <c r="AR29" s="205" t="n">
        <f aca="false">AQ29*AG31</f>
        <v>187500</v>
      </c>
      <c r="AS29" s="105"/>
      <c r="AT29" s="105" t="s">
        <v>21</v>
      </c>
      <c r="AU29" s="205" t="n">
        <f aca="false">(AH51+AI51)*AG51*(($AR$24+$AR$25)/$AG$26)</f>
        <v>25000</v>
      </c>
      <c r="AV29" s="174"/>
    </row>
    <row r="30" customFormat="false" ht="12.75" hidden="false" customHeight="false" outlineLevel="0" collapsed="false">
      <c r="A30" s="113"/>
      <c r="B30" s="105" t="s">
        <v>197</v>
      </c>
      <c r="C30" s="105"/>
      <c r="D30" s="105"/>
      <c r="E30" s="200" t="n">
        <v>5000</v>
      </c>
      <c r="G30" s="113"/>
      <c r="H30" s="105" t="s">
        <v>213</v>
      </c>
      <c r="I30" s="105"/>
      <c r="J30" s="105"/>
      <c r="K30" s="105"/>
      <c r="L30" s="200" t="n">
        <v>12000</v>
      </c>
      <c r="N30" s="113"/>
      <c r="O30" s="105"/>
      <c r="P30" s="105" t="s">
        <v>214</v>
      </c>
      <c r="Q30" s="105"/>
      <c r="R30" s="207" t="n">
        <f aca="false">E32</f>
        <v>135000</v>
      </c>
      <c r="V30" s="113"/>
      <c r="W30" s="105" t="s">
        <v>71</v>
      </c>
      <c r="X30" s="126" t="n">
        <v>0</v>
      </c>
      <c r="Y30" s="105"/>
      <c r="Z30" s="105"/>
      <c r="AA30" s="109"/>
      <c r="AD30" s="173"/>
      <c r="AE30" s="86"/>
      <c r="AF30" s="86" t="s">
        <v>44</v>
      </c>
      <c r="AG30" s="20" t="n">
        <f aca="false">K54</f>
        <v>0</v>
      </c>
      <c r="AH30" s="208" t="n">
        <f aca="false">AG30/($D$48+$D$51)</f>
        <v>0</v>
      </c>
      <c r="AI30" s="208" t="n">
        <f aca="false">AG30/($D$49+$D$52)</f>
        <v>0</v>
      </c>
      <c r="AJ30" s="215" t="n">
        <f aca="false">D59</f>
        <v>250000</v>
      </c>
      <c r="AK30" s="209" t="n">
        <f aca="false">AG30/AJ30</f>
        <v>0</v>
      </c>
      <c r="AN30" s="173"/>
      <c r="AO30" s="105"/>
      <c r="AP30" s="105"/>
      <c r="AQ30" s="105"/>
      <c r="AR30" s="205"/>
      <c r="AS30" s="105"/>
      <c r="AT30" s="105" t="s">
        <v>20</v>
      </c>
      <c r="AU30" s="205" t="n">
        <f aca="false">(AH52+AI52)*AG52*(($AR$24+$AR$25)/$AG$26)</f>
        <v>59375</v>
      </c>
      <c r="AV30" s="174"/>
    </row>
    <row r="31" customFormat="false" ht="12.75" hidden="false" customHeight="false" outlineLevel="0" collapsed="false">
      <c r="A31" s="113"/>
      <c r="B31" s="105" t="s">
        <v>200</v>
      </c>
      <c r="C31" s="105"/>
      <c r="D31" s="105"/>
      <c r="E31" s="200" t="n">
        <v>75000</v>
      </c>
      <c r="G31" s="113" t="s">
        <v>215</v>
      </c>
      <c r="H31" s="105"/>
      <c r="I31" s="105"/>
      <c r="J31" s="105"/>
      <c r="K31" s="105"/>
      <c r="L31" s="200" t="n">
        <v>125000</v>
      </c>
      <c r="N31" s="113"/>
      <c r="O31" s="105"/>
      <c r="P31" s="105" t="s">
        <v>216</v>
      </c>
      <c r="Q31" s="105"/>
      <c r="R31" s="207" t="n">
        <f aca="false">E30+E31</f>
        <v>80000</v>
      </c>
      <c r="V31" s="113"/>
      <c r="W31" s="105" t="s">
        <v>72</v>
      </c>
      <c r="X31" s="126" t="n">
        <v>0</v>
      </c>
      <c r="Y31" s="105"/>
      <c r="Z31" s="105"/>
      <c r="AA31" s="109"/>
      <c r="AD31" s="173"/>
      <c r="AE31" s="86" t="s">
        <v>217</v>
      </c>
      <c r="AF31" s="86"/>
      <c r="AG31" s="20" t="n">
        <f aca="false">E39</f>
        <v>750000</v>
      </c>
      <c r="AH31" s="208" t="n">
        <f aca="false">AG31/($D$48+$D$51)</f>
        <v>44.6428571428571</v>
      </c>
      <c r="AI31" s="208" t="n">
        <f aca="false">AG31/($D$49+$D$52)</f>
        <v>4.46428571428571</v>
      </c>
      <c r="AJ31" s="215" t="n">
        <f aca="false">D55+D61+D56</f>
        <v>135000</v>
      </c>
      <c r="AK31" s="209" t="n">
        <f aca="false">AG31/AJ31</f>
        <v>5.55555555555556</v>
      </c>
      <c r="AN31" s="173"/>
      <c r="AO31" s="105" t="s">
        <v>46</v>
      </c>
      <c r="AP31" s="105"/>
      <c r="AQ31" s="105"/>
      <c r="AR31" s="205" t="n">
        <f aca="false">(($AR$24+$AR$25+$AR$29)/($AG$26+$AG$31))*(AG36+AG37)</f>
        <v>53750</v>
      </c>
      <c r="AS31" s="86"/>
      <c r="AT31" s="86"/>
      <c r="AU31" s="216"/>
      <c r="AV31" s="174"/>
    </row>
    <row r="32" customFormat="false" ht="12.75" hidden="false" customHeight="false" outlineLevel="0" collapsed="false">
      <c r="A32" s="113"/>
      <c r="B32" s="105" t="s">
        <v>20</v>
      </c>
      <c r="C32" s="105"/>
      <c r="D32" s="105"/>
      <c r="E32" s="200" t="n">
        <v>135000</v>
      </c>
      <c r="G32" s="113" t="s">
        <v>218</v>
      </c>
      <c r="H32" s="105"/>
      <c r="I32" s="105"/>
      <c r="J32" s="105"/>
      <c r="K32" s="105"/>
      <c r="L32" s="200" t="n">
        <v>250000</v>
      </c>
      <c r="N32" s="113"/>
      <c r="O32" s="105"/>
      <c r="P32" s="105" t="s">
        <v>219</v>
      </c>
      <c r="Q32" s="105"/>
      <c r="R32" s="127" t="n">
        <v>4</v>
      </c>
      <c r="V32" s="113" t="s">
        <v>29</v>
      </c>
      <c r="W32" s="105"/>
      <c r="X32" s="204" t="n">
        <f aca="false">SUM(X21:X31)</f>
        <v>2272899.58</v>
      </c>
      <c r="Y32" s="105"/>
      <c r="Z32" s="105"/>
      <c r="AA32" s="109"/>
      <c r="AD32" s="173"/>
      <c r="AE32" s="86" t="s">
        <v>220</v>
      </c>
      <c r="AF32" s="86"/>
      <c r="AG32" s="211"/>
      <c r="AH32" s="212" t="n">
        <f aca="false">AG32/($D$48+$D$51)</f>
        <v>0</v>
      </c>
      <c r="AI32" s="212" t="n">
        <f aca="false">AG32/($D$49+$D$52)</f>
        <v>0</v>
      </c>
      <c r="AJ32" s="105"/>
      <c r="AK32" s="174"/>
      <c r="AN32" s="173"/>
      <c r="AO32" s="105" t="s">
        <v>47</v>
      </c>
      <c r="AP32" s="105"/>
      <c r="AQ32" s="105"/>
      <c r="AR32" s="205" t="n">
        <f aca="false">(($AR$24+$AR$25+$AR$29)/($AG$26+$AG$31))*(AG39+AG40)</f>
        <v>41250</v>
      </c>
      <c r="AS32" s="86" t="s">
        <v>221</v>
      </c>
      <c r="AT32" s="86"/>
      <c r="AU32" s="205" t="n">
        <f aca="false">(AG82+AG71+AG72)*(($AR$24+$AR$25)/$AG$26)</f>
        <v>41017.1694377722</v>
      </c>
      <c r="AV32" s="174"/>
    </row>
    <row r="33" customFormat="false" ht="13.5" hidden="false" customHeight="false" outlineLevel="0" collapsed="false">
      <c r="A33" s="113" t="s">
        <v>222</v>
      </c>
      <c r="B33" s="105"/>
      <c r="C33" s="105"/>
      <c r="D33" s="105"/>
      <c r="E33" s="206"/>
      <c r="G33" s="113" t="s">
        <v>223</v>
      </c>
      <c r="H33" s="105"/>
      <c r="I33" s="105"/>
      <c r="J33" s="105"/>
      <c r="K33" s="105"/>
      <c r="L33" s="200" t="n">
        <v>25000</v>
      </c>
      <c r="N33" s="113"/>
      <c r="O33" s="105"/>
      <c r="P33" s="105" t="s">
        <v>143</v>
      </c>
      <c r="Q33" s="105"/>
      <c r="R33" s="207" t="n">
        <f aca="false">E20+E21+E22+E23</f>
        <v>740000</v>
      </c>
      <c r="V33" s="138"/>
      <c r="W33" s="114"/>
      <c r="X33" s="114"/>
      <c r="Y33" s="114"/>
      <c r="Z33" s="114"/>
      <c r="AA33" s="115"/>
      <c r="AD33" s="173"/>
      <c r="AE33" s="202" t="s">
        <v>224</v>
      </c>
      <c r="AF33" s="202"/>
      <c r="AG33" s="20" t="n">
        <f aca="false">SUM(AG29:AG32)</f>
        <v>925000</v>
      </c>
      <c r="AH33" s="208" t="n">
        <f aca="false">AG33/($D$48+$D$51)</f>
        <v>55.0595238095238</v>
      </c>
      <c r="AI33" s="208" t="n">
        <f aca="false">AG33/($D$49+$D$52)</f>
        <v>5.50595238095238</v>
      </c>
      <c r="AJ33" s="86"/>
      <c r="AK33" s="174"/>
      <c r="AN33" s="173"/>
      <c r="AO33" s="105" t="s">
        <v>48</v>
      </c>
      <c r="AP33" s="105"/>
      <c r="AQ33" s="210" t="n">
        <v>0.3</v>
      </c>
      <c r="AR33" s="205" t="n">
        <f aca="false">AG38*AQ33</f>
        <v>22500</v>
      </c>
      <c r="AS33" s="86"/>
      <c r="AT33" s="86"/>
      <c r="AU33" s="86"/>
      <c r="AV33" s="174"/>
    </row>
    <row r="34" customFormat="false" ht="13.5" hidden="false" customHeight="false" outlineLevel="0" collapsed="false">
      <c r="A34" s="113"/>
      <c r="B34" s="105" t="s">
        <v>225</v>
      </c>
      <c r="C34" s="105"/>
      <c r="D34" s="105"/>
      <c r="E34" s="200" t="n">
        <v>90000</v>
      </c>
      <c r="G34" s="113" t="s">
        <v>21</v>
      </c>
      <c r="H34" s="105"/>
      <c r="I34" s="105"/>
      <c r="J34" s="105"/>
      <c r="K34" s="217"/>
      <c r="L34" s="200" t="n">
        <v>100000</v>
      </c>
      <c r="N34" s="113"/>
      <c r="O34" s="105"/>
      <c r="P34" s="105" t="s">
        <v>226</v>
      </c>
      <c r="Q34" s="105"/>
      <c r="R34" s="127" t="n">
        <v>26</v>
      </c>
      <c r="V34" s="197" t="s">
        <v>122</v>
      </c>
      <c r="W34" s="198"/>
      <c r="X34" s="198"/>
      <c r="Y34" s="198"/>
      <c r="Z34" s="198"/>
      <c r="AA34" s="199"/>
      <c r="AD34" s="173" t="s">
        <v>227</v>
      </c>
      <c r="AE34" s="86"/>
      <c r="AF34" s="86"/>
      <c r="AG34" s="86"/>
      <c r="AH34" s="86"/>
      <c r="AI34" s="86"/>
      <c r="AJ34" s="86"/>
      <c r="AK34" s="174"/>
      <c r="AN34" s="173"/>
      <c r="AO34" s="105"/>
      <c r="AP34" s="105"/>
      <c r="AQ34" s="105"/>
      <c r="AR34" s="205"/>
      <c r="AS34" s="86"/>
      <c r="AT34" s="86"/>
      <c r="AU34" s="86"/>
      <c r="AV34" s="174"/>
    </row>
    <row r="35" customFormat="false" ht="13.5" hidden="false" customHeight="false" outlineLevel="0" collapsed="false">
      <c r="A35" s="113"/>
      <c r="B35" s="105" t="s">
        <v>228</v>
      </c>
      <c r="C35" s="105"/>
      <c r="D35" s="105"/>
      <c r="E35" s="200" t="n">
        <v>75000</v>
      </c>
      <c r="G35" s="138" t="s">
        <v>25</v>
      </c>
      <c r="H35" s="111"/>
      <c r="I35" s="111"/>
      <c r="J35" s="111"/>
      <c r="K35" s="111"/>
      <c r="L35" s="218" t="n">
        <f aca="false">SUM(L21:L33)+I56+L34</f>
        <v>2162000</v>
      </c>
      <c r="N35" s="113"/>
      <c r="O35" s="105"/>
      <c r="P35" s="105" t="s">
        <v>229</v>
      </c>
      <c r="Q35" s="105"/>
      <c r="R35" s="207" t="n">
        <f aca="false">E35+E34</f>
        <v>165000</v>
      </c>
      <c r="V35" s="113" t="s">
        <v>53</v>
      </c>
      <c r="W35" s="105"/>
      <c r="X35" s="105"/>
      <c r="Y35" s="105" t="s">
        <v>54</v>
      </c>
      <c r="Z35" s="105"/>
      <c r="AA35" s="109"/>
      <c r="AD35" s="173"/>
      <c r="AE35" s="86" t="s">
        <v>230</v>
      </c>
      <c r="AF35" s="86"/>
      <c r="AG35" s="86"/>
      <c r="AH35" s="86"/>
      <c r="AI35" s="86"/>
      <c r="AJ35" s="86"/>
      <c r="AK35" s="174"/>
      <c r="AN35" s="173"/>
      <c r="AO35" s="105" t="s">
        <v>231</v>
      </c>
      <c r="AP35" s="105"/>
      <c r="AQ35" s="105"/>
      <c r="AR35" s="205" t="n">
        <f aca="false">SUM(AR24:AR33)</f>
        <v>490000</v>
      </c>
      <c r="AS35" s="86" t="s">
        <v>232</v>
      </c>
      <c r="AT35" s="86"/>
      <c r="AU35" s="216" t="n">
        <f aca="false">SUM(AU24:AU32)</f>
        <v>396679.669437772</v>
      </c>
      <c r="AV35" s="174"/>
    </row>
    <row r="36" customFormat="false" ht="12.75" hidden="false" customHeight="false" outlineLevel="0" collapsed="false">
      <c r="A36" s="113" t="s">
        <v>233</v>
      </c>
      <c r="B36" s="105"/>
      <c r="C36" s="105"/>
      <c r="D36" s="105"/>
      <c r="E36" s="206"/>
      <c r="N36" s="113"/>
      <c r="O36" s="105"/>
      <c r="P36" s="105" t="s">
        <v>234</v>
      </c>
      <c r="Q36" s="105"/>
      <c r="R36" s="207" t="n">
        <f aca="false">E25+E26+E27+E28+K54</f>
        <v>175000</v>
      </c>
      <c r="V36" s="113" t="s">
        <v>55</v>
      </c>
      <c r="W36" s="105"/>
      <c r="X36" s="105"/>
      <c r="Y36" s="105" t="s">
        <v>56</v>
      </c>
      <c r="Z36" s="105"/>
      <c r="AA36" s="203" t="n">
        <f aca="false">AA72</f>
        <v>0</v>
      </c>
      <c r="AD36" s="173"/>
      <c r="AE36" s="86"/>
      <c r="AF36" s="86" t="s">
        <v>235</v>
      </c>
      <c r="AG36" s="20" t="n">
        <f aca="false">E30+E31</f>
        <v>80000</v>
      </c>
      <c r="AH36" s="86"/>
      <c r="AI36" s="86"/>
      <c r="AJ36" s="86"/>
      <c r="AK36" s="174"/>
      <c r="AN36" s="173"/>
      <c r="AO36" s="105"/>
      <c r="AP36" s="86"/>
      <c r="AQ36" s="86"/>
      <c r="AR36" s="86"/>
      <c r="AS36" s="86"/>
      <c r="AT36" s="86"/>
      <c r="AU36" s="86"/>
      <c r="AV36" s="174"/>
    </row>
    <row r="37" customFormat="false" ht="12.75" hidden="false" customHeight="false" outlineLevel="0" collapsed="false">
      <c r="A37" s="113"/>
      <c r="B37" s="105" t="s">
        <v>236</v>
      </c>
      <c r="C37" s="105"/>
      <c r="D37" s="105"/>
      <c r="E37" s="200" t="n">
        <v>125000</v>
      </c>
      <c r="H37" s="105"/>
      <c r="N37" s="113"/>
      <c r="O37" s="105" t="s">
        <v>237</v>
      </c>
      <c r="P37" s="105"/>
      <c r="Q37" s="105"/>
      <c r="R37" s="109"/>
      <c r="V37" s="113"/>
      <c r="W37" s="105" t="s">
        <v>238</v>
      </c>
      <c r="X37" s="204" t="n">
        <f aca="false">X76+X77+X78+X79+X80+X81+X82</f>
        <v>0</v>
      </c>
      <c r="Y37" s="105" t="s">
        <v>58</v>
      </c>
      <c r="Z37" s="105"/>
      <c r="AA37" s="203" t="n">
        <f aca="false">AA73</f>
        <v>0</v>
      </c>
      <c r="AD37" s="173"/>
      <c r="AE37" s="86"/>
      <c r="AF37" s="86" t="s">
        <v>239</v>
      </c>
      <c r="AG37" s="20" t="n">
        <f aca="false">E32</f>
        <v>135000</v>
      </c>
      <c r="AH37" s="86"/>
      <c r="AI37" s="86"/>
      <c r="AJ37" s="86"/>
      <c r="AK37" s="174"/>
      <c r="AN37" s="173"/>
      <c r="AO37" s="105" t="s">
        <v>52</v>
      </c>
      <c r="AP37" s="86"/>
      <c r="AQ37" s="86"/>
      <c r="AR37" s="86"/>
      <c r="AS37" s="86"/>
      <c r="AT37" s="86"/>
      <c r="AU37" s="86"/>
      <c r="AV37" s="174"/>
    </row>
    <row r="38" customFormat="false" ht="12.75" hidden="false" customHeight="false" outlineLevel="0" collapsed="false">
      <c r="A38" s="113"/>
      <c r="B38" s="105"/>
      <c r="C38" s="105"/>
      <c r="D38" s="102"/>
      <c r="E38" s="206"/>
      <c r="H38" s="105"/>
      <c r="N38" s="113"/>
      <c r="O38" s="105"/>
      <c r="P38" s="105" t="s">
        <v>208</v>
      </c>
      <c r="Q38" s="105"/>
      <c r="R38" s="127" t="n">
        <v>14</v>
      </c>
      <c r="V38" s="113"/>
      <c r="W38" s="105" t="s">
        <v>59</v>
      </c>
      <c r="X38" s="126" t="n">
        <v>0</v>
      </c>
      <c r="Y38" s="105" t="s">
        <v>60</v>
      </c>
      <c r="Z38" s="105"/>
      <c r="AA38" s="203" t="n">
        <f aca="false">AA74</f>
        <v>0</v>
      </c>
      <c r="AD38" s="173"/>
      <c r="AE38" s="86" t="s">
        <v>240</v>
      </c>
      <c r="AF38" s="86"/>
      <c r="AG38" s="20" t="n">
        <f aca="false">E35</f>
        <v>75000</v>
      </c>
      <c r="AH38" s="86" t="s">
        <v>241</v>
      </c>
      <c r="AI38" s="20" t="n">
        <f aca="false">AG38/D64</f>
        <v>1000</v>
      </c>
      <c r="AJ38" s="20"/>
      <c r="AK38" s="219"/>
      <c r="AN38" s="173"/>
      <c r="AO38" s="105" t="s">
        <v>53</v>
      </c>
      <c r="AP38" s="105"/>
      <c r="AQ38" s="105"/>
      <c r="AR38" s="86"/>
      <c r="AS38" s="105" t="s">
        <v>242</v>
      </c>
      <c r="AT38" s="86"/>
      <c r="AU38" s="86"/>
      <c r="AV38" s="174"/>
    </row>
    <row r="39" customFormat="false" ht="12.75" hidden="false" customHeight="false" outlineLevel="0" collapsed="false">
      <c r="A39" s="113" t="s">
        <v>243</v>
      </c>
      <c r="B39" s="105"/>
      <c r="C39" s="105"/>
      <c r="D39" s="105"/>
      <c r="E39" s="200" t="n">
        <v>750000</v>
      </c>
      <c r="H39" s="105"/>
      <c r="N39" s="113"/>
      <c r="O39" s="105"/>
      <c r="P39" s="105" t="s">
        <v>244</v>
      </c>
      <c r="Q39" s="105"/>
      <c r="R39" s="207" t="n">
        <f aca="false">E39</f>
        <v>750000</v>
      </c>
      <c r="V39" s="113"/>
      <c r="W39" s="105" t="s">
        <v>61</v>
      </c>
      <c r="X39" s="126" t="n">
        <v>0</v>
      </c>
      <c r="Y39" s="105" t="s">
        <v>62</v>
      </c>
      <c r="Z39" s="105"/>
      <c r="AA39" s="203" t="n">
        <f aca="false">AA75</f>
        <v>0</v>
      </c>
      <c r="AD39" s="173"/>
      <c r="AE39" s="86" t="s">
        <v>245</v>
      </c>
      <c r="AF39" s="86"/>
      <c r="AG39" s="20" t="n">
        <f aca="false">E34</f>
        <v>90000</v>
      </c>
      <c r="AH39" s="86"/>
      <c r="AI39" s="86"/>
      <c r="AJ39" s="86"/>
      <c r="AK39" s="174"/>
      <c r="AN39" s="173"/>
      <c r="AO39" s="105" t="s">
        <v>55</v>
      </c>
      <c r="AP39" s="105"/>
      <c r="AQ39" s="86"/>
      <c r="AR39" s="86"/>
      <c r="AS39" s="105" t="s">
        <v>54</v>
      </c>
      <c r="AT39" s="105"/>
      <c r="AU39" s="86"/>
      <c r="AV39" s="174"/>
    </row>
    <row r="40" customFormat="false" ht="13.5" hidden="false" customHeight="false" outlineLevel="0" collapsed="false">
      <c r="A40" s="113" t="s">
        <v>20</v>
      </c>
      <c r="B40" s="105"/>
      <c r="C40" s="105"/>
      <c r="D40" s="102"/>
      <c r="E40" s="200" t="n">
        <v>75000</v>
      </c>
      <c r="H40" s="105"/>
      <c r="N40" s="113"/>
      <c r="O40" s="105" t="s">
        <v>246</v>
      </c>
      <c r="P40" s="105"/>
      <c r="Q40" s="105"/>
      <c r="R40" s="127" t="n">
        <v>1</v>
      </c>
      <c r="V40" s="113"/>
      <c r="W40" s="105" t="s">
        <v>63</v>
      </c>
      <c r="X40" s="126" t="n">
        <v>0</v>
      </c>
      <c r="Y40" s="105" t="s">
        <v>64</v>
      </c>
      <c r="Z40" s="105"/>
      <c r="AA40" s="203" t="n">
        <f aca="false">AA76</f>
        <v>0</v>
      </c>
      <c r="AD40" s="173"/>
      <c r="AE40" s="86" t="s">
        <v>247</v>
      </c>
      <c r="AF40" s="86"/>
      <c r="AG40" s="211" t="n">
        <f aca="false">E40</f>
        <v>75000</v>
      </c>
      <c r="AH40" s="220"/>
      <c r="AI40" s="220"/>
      <c r="AJ40" s="86"/>
      <c r="AK40" s="174"/>
      <c r="AN40" s="173"/>
      <c r="AO40" s="105"/>
      <c r="AP40" s="105" t="s">
        <v>57</v>
      </c>
      <c r="AQ40" s="86"/>
      <c r="AR40" s="205" t="n">
        <f aca="false">X21*($AR$35/$AG$42)</f>
        <v>35339.9972641509</v>
      </c>
      <c r="AS40" s="105" t="s">
        <v>56</v>
      </c>
      <c r="AT40" s="105"/>
      <c r="AU40" s="216" t="n">
        <f aca="false">SUM(AU24:AU30)</f>
        <v>355662.5</v>
      </c>
      <c r="AV40" s="174"/>
    </row>
    <row r="41" customFormat="false" ht="12.75" hidden="false" customHeight="false" outlineLevel="0" collapsed="false">
      <c r="A41" s="113"/>
      <c r="B41" s="105"/>
      <c r="C41" s="105"/>
      <c r="D41" s="105"/>
      <c r="E41" s="109"/>
      <c r="F41" s="108"/>
      <c r="G41" s="194" t="s">
        <v>127</v>
      </c>
      <c r="H41" s="106"/>
      <c r="I41" s="106"/>
      <c r="J41" s="106"/>
      <c r="K41" s="106"/>
      <c r="L41" s="106"/>
      <c r="M41" s="107"/>
      <c r="N41" s="105"/>
      <c r="O41" s="105" t="s">
        <v>248</v>
      </c>
      <c r="P41" s="105"/>
      <c r="Q41" s="105"/>
      <c r="R41" s="207" t="n">
        <f aca="false">E40</f>
        <v>75000</v>
      </c>
      <c r="V41" s="113" t="s">
        <v>65</v>
      </c>
      <c r="W41" s="105"/>
      <c r="X41" s="105"/>
      <c r="Y41" s="105" t="s">
        <v>20</v>
      </c>
      <c r="Z41" s="105"/>
      <c r="AA41" s="203" t="n">
        <f aca="false">AA77</f>
        <v>0</v>
      </c>
      <c r="AD41" s="173"/>
      <c r="AE41" s="202" t="s">
        <v>249</v>
      </c>
      <c r="AF41" s="86"/>
      <c r="AG41" s="221" t="n">
        <f aca="false">SUM(AG36:AG40)</f>
        <v>455000</v>
      </c>
      <c r="AH41" s="222" t="n">
        <f aca="false">AG41/($D$48+$D$51)</f>
        <v>27.0833333333333</v>
      </c>
      <c r="AI41" s="222" t="n">
        <f aca="false">AG41/($D$49+$D$52)</f>
        <v>2.70833333333333</v>
      </c>
      <c r="AJ41" s="86"/>
      <c r="AK41" s="174"/>
      <c r="AN41" s="173"/>
      <c r="AO41" s="105"/>
      <c r="AP41" s="105" t="s">
        <v>59</v>
      </c>
      <c r="AQ41" s="86"/>
      <c r="AR41" s="205" t="n">
        <f aca="false">X22*(($AR$24+$AR$25)/($AG$26))</f>
        <v>228750</v>
      </c>
      <c r="AS41" s="105" t="s">
        <v>58</v>
      </c>
      <c r="AT41" s="105"/>
      <c r="AU41" s="205" t="n">
        <f aca="false">(($AR$24+$AR$25)/$AG$26)*AA21</f>
        <v>2911.84067682413</v>
      </c>
      <c r="AV41" s="174"/>
    </row>
    <row r="42" customFormat="false" ht="13.5" hidden="false" customHeight="false" outlineLevel="0" collapsed="false">
      <c r="A42" s="110" t="s">
        <v>25</v>
      </c>
      <c r="B42" s="111"/>
      <c r="C42" s="111"/>
      <c r="D42" s="114"/>
      <c r="E42" s="223" t="n">
        <f aca="false">SUM(E20:E40)+K45+K47+K48+K54</f>
        <v>2245000</v>
      </c>
      <c r="F42" s="108"/>
      <c r="G42" s="113"/>
      <c r="H42" s="105"/>
      <c r="I42" s="105"/>
      <c r="J42" s="105"/>
      <c r="K42" s="105"/>
      <c r="L42" s="105"/>
      <c r="M42" s="109"/>
      <c r="N42" s="114" t="s">
        <v>250</v>
      </c>
      <c r="O42" s="114"/>
      <c r="P42" s="114"/>
      <c r="Q42" s="114"/>
      <c r="R42" s="115" t="n">
        <f aca="false">SUM(R20:R41)</f>
        <v>2245295</v>
      </c>
      <c r="V42" s="113"/>
      <c r="W42" s="105" t="s">
        <v>66</v>
      </c>
      <c r="X42" s="126" t="n">
        <v>0</v>
      </c>
      <c r="Y42" s="105" t="s">
        <v>33</v>
      </c>
      <c r="Z42" s="105"/>
      <c r="AA42" s="203" t="n">
        <f aca="false">AA78</f>
        <v>0</v>
      </c>
      <c r="AD42" s="201" t="s">
        <v>29</v>
      </c>
      <c r="AE42" s="86"/>
      <c r="AF42" s="86"/>
      <c r="AG42" s="224" t="n">
        <f aca="false">AG41+AG33+AG26</f>
        <v>2120000</v>
      </c>
      <c r="AH42" s="225" t="n">
        <f aca="false">AG42/($D$48+$D$51)</f>
        <v>126.190476190476</v>
      </c>
      <c r="AI42" s="225" t="n">
        <f aca="false">AG42/($D$49+$D$52)</f>
        <v>12.6190476190476</v>
      </c>
      <c r="AJ42" s="86"/>
      <c r="AK42" s="174"/>
      <c r="AN42" s="173"/>
      <c r="AO42" s="105"/>
      <c r="AP42" s="105" t="s">
        <v>61</v>
      </c>
      <c r="AQ42" s="86"/>
      <c r="AR42" s="205" t="n">
        <f aca="false">X23*($AR$27+$AR$28+$AR$29)/$AG$33</f>
        <v>152027.027027027</v>
      </c>
      <c r="AS42" s="105" t="s">
        <v>60</v>
      </c>
      <c r="AT42" s="105"/>
      <c r="AU42" s="205" t="n">
        <f aca="false">(($AR$24+$AR$25)/$AG$26)*AA22</f>
        <v>2772.11609819058</v>
      </c>
      <c r="AV42" s="174"/>
    </row>
    <row r="43" customFormat="false" ht="13.5" hidden="false" customHeight="false" outlineLevel="0" collapsed="false">
      <c r="D43" s="108"/>
      <c r="E43" s="108"/>
      <c r="F43" s="108"/>
      <c r="G43" s="113" t="s">
        <v>251</v>
      </c>
      <c r="H43" s="105"/>
      <c r="I43" s="105" t="s">
        <v>252</v>
      </c>
      <c r="J43" s="105" t="s">
        <v>166</v>
      </c>
      <c r="K43" s="105" t="s">
        <v>253</v>
      </c>
      <c r="L43" s="105"/>
      <c r="M43" s="109"/>
      <c r="V43" s="113"/>
      <c r="W43" s="105" t="s">
        <v>67</v>
      </c>
      <c r="X43" s="126" t="n">
        <v>0</v>
      </c>
      <c r="Y43" s="105"/>
      <c r="Z43" s="105"/>
      <c r="AA43" s="109"/>
      <c r="AD43" s="193"/>
      <c r="AE43" s="74"/>
      <c r="AF43" s="74"/>
      <c r="AG43" s="74"/>
      <c r="AH43" s="74"/>
      <c r="AI43" s="74"/>
      <c r="AJ43" s="74"/>
      <c r="AK43" s="168"/>
      <c r="AN43" s="173"/>
      <c r="AO43" s="105"/>
      <c r="AP43" s="105" t="s">
        <v>63</v>
      </c>
      <c r="AQ43" s="86"/>
      <c r="AR43" s="205" t="n">
        <f aca="false">X24*(($AR$31+$AR$32+$AR$33)/($AG$36+$AG$37+$AG$38+$AG$39+$AG$40))</f>
        <v>117500</v>
      </c>
      <c r="AS43" s="105" t="s">
        <v>62</v>
      </c>
      <c r="AT43" s="105"/>
      <c r="AU43" s="205" t="n">
        <f aca="false">(($AR$24+$AR$25)/$AG$26)*AA23</f>
        <v>10969.6042810531</v>
      </c>
      <c r="AV43" s="174"/>
    </row>
    <row r="44" customFormat="false" ht="12.75" hidden="false" customHeight="false" outlineLevel="0" collapsed="false">
      <c r="A44" s="93" t="s">
        <v>254</v>
      </c>
      <c r="B44" s="94"/>
      <c r="C44" s="94"/>
      <c r="D44" s="98"/>
      <c r="G44" s="113"/>
      <c r="H44" s="105" t="s">
        <v>236</v>
      </c>
      <c r="I44" s="105"/>
      <c r="J44" s="105"/>
      <c r="K44" s="105"/>
      <c r="L44" s="105"/>
      <c r="M44" s="109"/>
      <c r="V44" s="113"/>
      <c r="W44" s="105" t="s">
        <v>68</v>
      </c>
      <c r="X44" s="126" t="n">
        <v>0</v>
      </c>
      <c r="Y44" s="105"/>
      <c r="Z44" s="105"/>
      <c r="AA44" s="109"/>
      <c r="AD44" s="170"/>
      <c r="AE44" s="189"/>
      <c r="AF44" s="189"/>
      <c r="AG44" s="226"/>
      <c r="AH44" s="226" t="s">
        <v>255</v>
      </c>
      <c r="AI44" s="226"/>
      <c r="AJ44" s="226"/>
      <c r="AK44" s="171"/>
      <c r="AN44" s="173"/>
      <c r="AO44" s="105" t="s">
        <v>65</v>
      </c>
      <c r="AP44" s="105"/>
      <c r="AQ44" s="86"/>
      <c r="AR44" s="86"/>
      <c r="AS44" s="105" t="s">
        <v>64</v>
      </c>
      <c r="AT44" s="105"/>
      <c r="AU44" s="205" t="n">
        <f aca="false">(($AR$24+$AR$25)/$AG$26)*AA24</f>
        <v>42280.8720984377</v>
      </c>
      <c r="AV44" s="174"/>
    </row>
    <row r="45" customFormat="false" ht="12.75" hidden="false" customHeight="false" outlineLevel="0" collapsed="false">
      <c r="A45" s="104" t="s">
        <v>11</v>
      </c>
      <c r="B45" s="102"/>
      <c r="C45" s="102"/>
      <c r="D45" s="103"/>
      <c r="G45" s="113"/>
      <c r="H45" s="105" t="s">
        <v>256</v>
      </c>
      <c r="I45" s="105"/>
      <c r="J45" s="126" t="n">
        <v>0.02</v>
      </c>
      <c r="K45" s="126" t="n">
        <v>0</v>
      </c>
      <c r="L45" s="105"/>
      <c r="M45" s="109"/>
      <c r="V45" s="113"/>
      <c r="W45" s="105" t="s">
        <v>70</v>
      </c>
      <c r="X45" s="214" t="n">
        <f aca="false">IF('Model Sheet 5'!$B$113&gt;0,X29,0)</f>
        <v>0</v>
      </c>
      <c r="Y45" s="105"/>
      <c r="Z45" s="105"/>
      <c r="AA45" s="109"/>
      <c r="AD45" s="201" t="s">
        <v>257</v>
      </c>
      <c r="AE45" s="86"/>
      <c r="AF45" s="86"/>
      <c r="AG45" s="179" t="s">
        <v>25</v>
      </c>
      <c r="AH45" s="179" t="s">
        <v>130</v>
      </c>
      <c r="AI45" s="179" t="s">
        <v>220</v>
      </c>
      <c r="AJ45" s="179" t="s">
        <v>20</v>
      </c>
      <c r="AK45" s="174"/>
      <c r="AN45" s="173"/>
      <c r="AO45" s="105"/>
      <c r="AP45" s="105" t="s">
        <v>66</v>
      </c>
      <c r="AQ45" s="86"/>
      <c r="AR45" s="205" t="n">
        <f aca="false">(($AR$24+$AR$25)/$AG$26)*X42</f>
        <v>0</v>
      </c>
      <c r="AS45" s="105" t="s">
        <v>20</v>
      </c>
      <c r="AT45" s="105"/>
      <c r="AU45" s="205" t="n">
        <f aca="false">(($AR$24+$AR$25)/$AG$26)*AA25</f>
        <v>8485.86147405633</v>
      </c>
      <c r="AV45" s="174"/>
    </row>
    <row r="46" customFormat="false" ht="12.75" hidden="false" customHeight="false" outlineLevel="0" collapsed="false">
      <c r="A46" s="104"/>
      <c r="B46" s="102" t="s">
        <v>258</v>
      </c>
      <c r="C46" s="102"/>
      <c r="D46" s="103"/>
      <c r="G46" s="113" t="s">
        <v>259</v>
      </c>
      <c r="H46" s="105"/>
      <c r="I46" s="105"/>
      <c r="J46" s="105"/>
      <c r="K46" s="105"/>
      <c r="L46" s="105"/>
      <c r="M46" s="109"/>
      <c r="V46" s="113"/>
      <c r="W46" s="105" t="s">
        <v>71</v>
      </c>
      <c r="X46" s="126" t="n">
        <v>0</v>
      </c>
      <c r="Y46" s="105"/>
      <c r="Z46" s="105"/>
      <c r="AA46" s="109"/>
      <c r="AD46" s="173"/>
      <c r="AE46" s="86" t="s">
        <v>12</v>
      </c>
      <c r="AF46" s="86"/>
      <c r="AG46" s="20" t="n">
        <f aca="false">L21</f>
        <v>475000</v>
      </c>
      <c r="AH46" s="210" t="n">
        <v>0.7</v>
      </c>
      <c r="AI46" s="210" t="n">
        <v>0.25</v>
      </c>
      <c r="AJ46" s="227" t="n">
        <f aca="false">1-AH46-AI46</f>
        <v>0.05</v>
      </c>
      <c r="AK46" s="174"/>
      <c r="AL46" s="0" t="n">
        <f aca="false">ROUND(AG46*(AH46+AI46)/1000,0)*1000</f>
        <v>451000</v>
      </c>
      <c r="AN46" s="173"/>
      <c r="AO46" s="105"/>
      <c r="AP46" s="105" t="s">
        <v>67</v>
      </c>
      <c r="AQ46" s="86"/>
      <c r="AR46" s="205" t="n">
        <f aca="false">(($AR$24+$AR$25)/$AG$26)*X43</f>
        <v>0</v>
      </c>
      <c r="AS46" s="105" t="s">
        <v>33</v>
      </c>
      <c r="AT46" s="105"/>
      <c r="AU46" s="216" t="n">
        <f aca="false">SUM(AU40:AU45)</f>
        <v>423082.794628562</v>
      </c>
      <c r="AV46" s="174"/>
    </row>
    <row r="47" customFormat="false" ht="12.75" hidden="false" customHeight="false" outlineLevel="0" collapsed="false">
      <c r="A47" s="104"/>
      <c r="B47" s="102"/>
      <c r="C47" s="105"/>
      <c r="D47" s="109"/>
      <c r="G47" s="113"/>
      <c r="H47" s="105" t="s">
        <v>236</v>
      </c>
      <c r="I47" s="126" t="n">
        <v>0</v>
      </c>
      <c r="J47" s="105"/>
      <c r="K47" s="126" t="n">
        <v>0</v>
      </c>
      <c r="L47" s="105"/>
      <c r="M47" s="109"/>
      <c r="V47" s="113"/>
      <c r="W47" s="105" t="s">
        <v>72</v>
      </c>
      <c r="X47" s="126" t="n">
        <v>0</v>
      </c>
      <c r="Y47" s="105"/>
      <c r="Z47" s="105"/>
      <c r="AA47" s="109"/>
      <c r="AD47" s="173"/>
      <c r="AE47" s="105" t="s">
        <v>14</v>
      </c>
      <c r="AF47" s="105"/>
      <c r="AG47" s="20" t="n">
        <f aca="false">L25+L26</f>
        <v>100000</v>
      </c>
      <c r="AH47" s="210" t="n">
        <v>0.85</v>
      </c>
      <c r="AI47" s="210" t="n">
        <v>0.15</v>
      </c>
      <c r="AJ47" s="227" t="n">
        <f aca="false">1-AH47-AI47</f>
        <v>0</v>
      </c>
      <c r="AK47" s="174"/>
      <c r="AL47" s="0" t="n">
        <f aca="false">ROUND(AG47*(AH47+AI47)/1000,0)*1000</f>
        <v>100000</v>
      </c>
      <c r="AN47" s="173"/>
      <c r="AO47" s="105"/>
      <c r="AP47" s="105" t="s">
        <v>68</v>
      </c>
      <c r="AQ47" s="86"/>
      <c r="AR47" s="205" t="n">
        <f aca="false">(($AR$24+$AR$25)/$AG$26)*X44</f>
        <v>0</v>
      </c>
      <c r="AS47" s="86"/>
      <c r="AT47" s="86"/>
      <c r="AU47" s="86"/>
      <c r="AV47" s="174"/>
    </row>
    <row r="48" customFormat="false" ht="13.5" hidden="false" customHeight="false" outlineLevel="0" collapsed="false">
      <c r="A48" s="104"/>
      <c r="B48" s="102"/>
      <c r="C48" s="102" t="s">
        <v>260</v>
      </c>
      <c r="D48" s="127" t="n">
        <v>15000</v>
      </c>
      <c r="G48" s="113"/>
      <c r="H48" s="105" t="s">
        <v>256</v>
      </c>
      <c r="I48" s="105"/>
      <c r="J48" s="126" t="n">
        <v>0</v>
      </c>
      <c r="K48" s="126" t="n">
        <v>0</v>
      </c>
      <c r="L48" s="105"/>
      <c r="M48" s="109"/>
      <c r="V48" s="138" t="s">
        <v>29</v>
      </c>
      <c r="W48" s="114"/>
      <c r="X48" s="228" t="n">
        <f aca="false">SUM(X37:X47)</f>
        <v>0</v>
      </c>
      <c r="Y48" s="114"/>
      <c r="Z48" s="114"/>
      <c r="AA48" s="115"/>
      <c r="AD48" s="173"/>
      <c r="AE48" s="105" t="s">
        <v>15</v>
      </c>
      <c r="AF48" s="105"/>
      <c r="AG48" s="20" t="n">
        <f aca="false">L27+L30</f>
        <v>137000</v>
      </c>
      <c r="AH48" s="210" t="n">
        <v>0.7</v>
      </c>
      <c r="AI48" s="210" t="n">
        <v>0.25</v>
      </c>
      <c r="AJ48" s="227" t="n">
        <f aca="false">1-AH48-AI48</f>
        <v>0.05</v>
      </c>
      <c r="AK48" s="174"/>
      <c r="AL48" s="0" t="n">
        <f aca="false">ROUND(AG48*(AH48+AI48)/1000,0)*1000</f>
        <v>130000</v>
      </c>
      <c r="AN48" s="173"/>
      <c r="AO48" s="105"/>
      <c r="AP48" s="105" t="s">
        <v>70</v>
      </c>
      <c r="AQ48" s="86"/>
      <c r="AR48" s="205" t="n">
        <f aca="false">(($AR$24+$AR$25)/$AG$26)*X45</f>
        <v>0</v>
      </c>
      <c r="AS48" s="105" t="s">
        <v>69</v>
      </c>
      <c r="AT48" s="105"/>
      <c r="AU48" s="216" t="n">
        <f aca="false">AU32</f>
        <v>41017.1694377722</v>
      </c>
      <c r="AV48" s="174"/>
    </row>
    <row r="49" customFormat="false" ht="12.75" hidden="false" customHeight="false" outlineLevel="0" collapsed="false">
      <c r="A49" s="104"/>
      <c r="B49" s="102"/>
      <c r="C49" s="102" t="s">
        <v>261</v>
      </c>
      <c r="D49" s="127" t="n">
        <v>150000</v>
      </c>
      <c r="G49" s="113"/>
      <c r="H49" s="105"/>
      <c r="I49" s="105"/>
      <c r="J49" s="105"/>
      <c r="K49" s="105"/>
      <c r="L49" s="105"/>
      <c r="M49" s="109"/>
      <c r="AD49" s="173"/>
      <c r="AE49" s="105" t="s">
        <v>17</v>
      </c>
      <c r="AF49" s="105"/>
      <c r="AG49" s="20" t="n">
        <f aca="false">L23</f>
        <v>300000</v>
      </c>
      <c r="AH49" s="210" t="n">
        <v>0.7</v>
      </c>
      <c r="AI49" s="210" t="n">
        <v>0.25</v>
      </c>
      <c r="AJ49" s="227" t="n">
        <f aca="false">1-AH49-AI49</f>
        <v>0.05</v>
      </c>
      <c r="AK49" s="174"/>
      <c r="AL49" s="0" t="n">
        <f aca="false">ROUND(AG49*(AH49+AI49)/1000,0)*1000</f>
        <v>285000</v>
      </c>
      <c r="AN49" s="173"/>
      <c r="AO49" s="105"/>
      <c r="AP49" s="105" t="s">
        <v>71</v>
      </c>
      <c r="AQ49" s="86"/>
      <c r="AR49" s="205" t="n">
        <f aca="false">(($AR$24+$AR$25)/$AG$26)*X46</f>
        <v>0</v>
      </c>
      <c r="AS49" s="86"/>
      <c r="AT49" s="86"/>
      <c r="AU49" s="86"/>
      <c r="AV49" s="174"/>
    </row>
    <row r="50" customFormat="false" ht="12.75" hidden="false" customHeight="false" outlineLevel="0" collapsed="false">
      <c r="A50" s="104"/>
      <c r="B50" s="102" t="s">
        <v>262</v>
      </c>
      <c r="C50" s="102"/>
      <c r="D50" s="103"/>
      <c r="G50" s="113" t="s">
        <v>263</v>
      </c>
      <c r="H50" s="105"/>
      <c r="I50" s="105"/>
      <c r="J50" s="105"/>
      <c r="K50" s="105"/>
      <c r="L50" s="105"/>
      <c r="M50" s="109"/>
      <c r="V50" s="108" t="s">
        <v>170</v>
      </c>
      <c r="W50" s="108"/>
      <c r="X50" s="108"/>
      <c r="Y50" s="108"/>
      <c r="Z50" s="108"/>
      <c r="AA50" s="108"/>
      <c r="AD50" s="173"/>
      <c r="AE50" s="105" t="s">
        <v>19</v>
      </c>
      <c r="AF50" s="105"/>
      <c r="AG50" s="20" t="n">
        <f aca="false">L31</f>
        <v>125000</v>
      </c>
      <c r="AH50" s="210" t="n">
        <v>0.7</v>
      </c>
      <c r="AI50" s="210" t="n">
        <v>0.25</v>
      </c>
      <c r="AJ50" s="227" t="n">
        <f aca="false">1-AH50-AI50</f>
        <v>0.05</v>
      </c>
      <c r="AK50" s="174"/>
      <c r="AL50" s="0" t="n">
        <f aca="false">ROUND(AG50*(AH50+AI50)/1000,0)*1000</f>
        <v>119000</v>
      </c>
      <c r="AN50" s="173"/>
      <c r="AO50" s="105"/>
      <c r="AP50" s="105" t="s">
        <v>72</v>
      </c>
      <c r="AQ50" s="86"/>
      <c r="AR50" s="205" t="n">
        <f aca="false">(($AR$24+$AR$25)/$AG$26)*X47</f>
        <v>0</v>
      </c>
      <c r="AS50" s="86"/>
      <c r="AT50" s="86"/>
      <c r="AU50" s="86"/>
      <c r="AV50" s="174"/>
    </row>
    <row r="51" customFormat="false" ht="12.75" hidden="false" customHeight="false" outlineLevel="0" collapsed="false">
      <c r="A51" s="104"/>
      <c r="B51" s="102"/>
      <c r="C51" s="102" t="s">
        <v>260</v>
      </c>
      <c r="D51" s="127" t="n">
        <v>1800</v>
      </c>
      <c r="G51" s="113"/>
      <c r="H51" s="105" t="s">
        <v>264</v>
      </c>
      <c r="I51" s="105"/>
      <c r="J51" s="105"/>
      <c r="K51" s="105"/>
      <c r="L51" s="105"/>
      <c r="M51" s="109"/>
      <c r="V51" s="108"/>
      <c r="W51" s="108"/>
      <c r="X51" s="108"/>
      <c r="Y51" s="108"/>
      <c r="Z51" s="108"/>
      <c r="AA51" s="108"/>
      <c r="AD51" s="173"/>
      <c r="AE51" s="105" t="s">
        <v>21</v>
      </c>
      <c r="AF51" s="105"/>
      <c r="AG51" s="20" t="n">
        <f aca="false">L34</f>
        <v>100000</v>
      </c>
      <c r="AH51" s="210" t="n">
        <v>0.85</v>
      </c>
      <c r="AI51" s="210" t="n">
        <v>0.15</v>
      </c>
      <c r="AJ51" s="227" t="n">
        <f aca="false">1-AH51-AI51</f>
        <v>0</v>
      </c>
      <c r="AK51" s="174"/>
      <c r="AL51" s="0" t="n">
        <f aca="false">ROUND(AG51*(AH51+AI51)/1000,0)*1000</f>
        <v>100000</v>
      </c>
      <c r="AN51" s="173"/>
      <c r="AO51" s="105" t="s">
        <v>29</v>
      </c>
      <c r="AP51" s="105"/>
      <c r="AQ51" s="86"/>
      <c r="AR51" s="216" t="n">
        <f aca="false">SUM(AR40:AR50)</f>
        <v>533617.024291178</v>
      </c>
      <c r="AS51" s="86" t="s">
        <v>265</v>
      </c>
      <c r="AT51" s="86"/>
      <c r="AU51" s="216" t="n">
        <f aca="false">AU48+AU46</f>
        <v>464099.964066334</v>
      </c>
      <c r="AV51" s="174"/>
    </row>
    <row r="52" customFormat="false" ht="12.75" hidden="false" customHeight="false" outlineLevel="0" collapsed="false">
      <c r="A52" s="113"/>
      <c r="B52" s="105"/>
      <c r="C52" s="105" t="s">
        <v>261</v>
      </c>
      <c r="D52" s="127" t="n">
        <v>18000</v>
      </c>
      <c r="G52" s="113"/>
      <c r="H52" s="105" t="s">
        <v>266</v>
      </c>
      <c r="I52" s="229"/>
      <c r="J52" s="105"/>
      <c r="K52" s="105"/>
      <c r="L52" s="105"/>
      <c r="M52" s="109"/>
      <c r="V52" s="108" t="s">
        <v>267</v>
      </c>
      <c r="W52" s="108"/>
      <c r="X52" s="230" t="n">
        <f aca="false">AG26+AG29+AG30</f>
        <v>915000</v>
      </c>
      <c r="Y52" s="108"/>
      <c r="Z52" s="108" t="s">
        <v>268</v>
      </c>
      <c r="AA52" s="230" t="n">
        <f aca="false">AG58</f>
        <v>1487000</v>
      </c>
      <c r="AD52" s="173"/>
      <c r="AE52" s="105" t="s">
        <v>20</v>
      </c>
      <c r="AF52" s="86"/>
      <c r="AG52" s="20" t="n">
        <f aca="false">L22+L33</f>
        <v>250000</v>
      </c>
      <c r="AH52" s="210" t="n">
        <v>0.85</v>
      </c>
      <c r="AI52" s="210" t="n">
        <v>0.1</v>
      </c>
      <c r="AJ52" s="227" t="n">
        <f aca="false">1-AH52-AI52</f>
        <v>0.05</v>
      </c>
      <c r="AK52" s="174"/>
      <c r="AL52" s="0" t="n">
        <f aca="false">ROUND(AG52*(AH52+AI52)/1000,0)*1000</f>
        <v>238000</v>
      </c>
      <c r="AN52" s="173"/>
      <c r="AO52" s="86"/>
      <c r="AP52" s="86"/>
      <c r="AQ52" s="86"/>
      <c r="AR52" s="216"/>
      <c r="AS52" s="86"/>
      <c r="AT52" s="86"/>
      <c r="AU52" s="86"/>
      <c r="AV52" s="174"/>
    </row>
    <row r="53" customFormat="false" ht="12.75" hidden="false" customHeight="false" outlineLevel="0" collapsed="false">
      <c r="A53" s="113"/>
      <c r="B53" s="105"/>
      <c r="C53" s="105"/>
      <c r="D53" s="103"/>
      <c r="G53" s="113" t="s">
        <v>269</v>
      </c>
      <c r="H53" s="105"/>
      <c r="I53" s="105"/>
      <c r="J53" s="105"/>
      <c r="K53" s="105" t="s">
        <v>253</v>
      </c>
      <c r="L53" s="105"/>
      <c r="M53" s="109"/>
      <c r="V53" s="108" t="s">
        <v>270</v>
      </c>
      <c r="W53" s="108"/>
      <c r="X53" s="230" t="n">
        <f aca="false">AG31+AG32</f>
        <v>750000</v>
      </c>
      <c r="Y53" s="108"/>
      <c r="Z53" s="108" t="s">
        <v>58</v>
      </c>
      <c r="AA53" s="230" t="n">
        <f aca="false">($AA$52/'Model Sheet 5'!$B$107)*'Model Sheet 5'!C102*$AA$52</f>
        <v>11647.3627072965</v>
      </c>
      <c r="AD53" s="173"/>
      <c r="AE53" s="86"/>
      <c r="AF53" s="86"/>
      <c r="AG53" s="20"/>
      <c r="AH53" s="86"/>
      <c r="AI53" s="86"/>
      <c r="AJ53" s="86"/>
      <c r="AK53" s="174"/>
      <c r="AN53" s="173"/>
      <c r="AO53" s="86" t="s">
        <v>271</v>
      </c>
      <c r="AP53" s="86"/>
      <c r="AQ53" s="86"/>
      <c r="AR53" s="86"/>
      <c r="AS53" s="86"/>
      <c r="AT53" s="86"/>
      <c r="AU53" s="86"/>
      <c r="AV53" s="174"/>
    </row>
    <row r="54" customFormat="false" ht="12.75" hidden="false" customHeight="false" outlineLevel="0" collapsed="false">
      <c r="A54" s="113" t="s">
        <v>272</v>
      </c>
      <c r="B54" s="105"/>
      <c r="C54" s="105"/>
      <c r="D54" s="109"/>
      <c r="G54" s="113"/>
      <c r="H54" s="105" t="s">
        <v>273</v>
      </c>
      <c r="I54" s="105"/>
      <c r="J54" s="105"/>
      <c r="K54" s="126" t="n">
        <v>0</v>
      </c>
      <c r="L54" s="105"/>
      <c r="M54" s="109"/>
      <c r="V54" s="108" t="s">
        <v>274</v>
      </c>
      <c r="W54" s="108"/>
      <c r="X54" s="230" t="n">
        <f aca="false">AG41</f>
        <v>455000</v>
      </c>
      <c r="Y54" s="108"/>
      <c r="Z54" s="108" t="s">
        <v>275</v>
      </c>
      <c r="AA54" s="230" t="n">
        <f aca="false">($AA$52/'Model Sheet 5'!$B$107)*'Model Sheet 5'!C103*$AA$52</f>
        <v>11088.4643927623</v>
      </c>
      <c r="AD54" s="173"/>
      <c r="AE54" s="86"/>
      <c r="AF54" s="86"/>
      <c r="AG54" s="179" t="s">
        <v>25</v>
      </c>
      <c r="AH54" s="179" t="s">
        <v>276</v>
      </c>
      <c r="AI54" s="179" t="s">
        <v>277</v>
      </c>
      <c r="AJ54" s="86"/>
      <c r="AK54" s="174"/>
      <c r="AN54" s="173"/>
      <c r="AO54" s="105" t="s">
        <v>53</v>
      </c>
      <c r="AP54" s="105"/>
      <c r="AQ54" s="105"/>
      <c r="AR54" s="86"/>
      <c r="AS54" s="105" t="s">
        <v>54</v>
      </c>
      <c r="AT54" s="86"/>
      <c r="AU54" s="86"/>
      <c r="AV54" s="174"/>
    </row>
    <row r="55" customFormat="false" ht="12.75" hidden="false" customHeight="false" outlineLevel="0" collapsed="false">
      <c r="A55" s="113"/>
      <c r="B55" s="105" t="s">
        <v>278</v>
      </c>
      <c r="C55" s="105"/>
      <c r="D55" s="127" t="n">
        <v>25000</v>
      </c>
      <c r="G55" s="113"/>
      <c r="H55" s="105"/>
      <c r="I55" s="105"/>
      <c r="J55" s="105"/>
      <c r="K55" s="105"/>
      <c r="L55" s="105"/>
      <c r="M55" s="109"/>
      <c r="V55" s="108" t="s">
        <v>279</v>
      </c>
      <c r="W55" s="108"/>
      <c r="X55" s="230"/>
      <c r="Y55" s="108"/>
      <c r="Z55" s="108" t="s">
        <v>62</v>
      </c>
      <c r="AA55" s="230" t="n">
        <f aca="false">($AA$52/'Model Sheet 5'!$B$107)*'Model Sheet 5'!C104*$AA$52</f>
        <v>43878.4171242124</v>
      </c>
      <c r="AD55" s="173"/>
      <c r="AE55" s="86" t="s">
        <v>130</v>
      </c>
      <c r="AF55" s="86"/>
      <c r="AG55" s="20" t="n">
        <f aca="false">(AG46*AH46+AG47*AH47+AG48*AH48+AG49*AH49+AG52*AH52+AG50*AH50+AG51*AH51)</f>
        <v>1108400</v>
      </c>
      <c r="AH55" s="208" t="n">
        <f aca="false">AG55/($D$48+$D$51)</f>
        <v>65.9761904761905</v>
      </c>
      <c r="AI55" s="208" t="n">
        <f aca="false">AG55/($D$49+$D$52)</f>
        <v>6.59761904761905</v>
      </c>
      <c r="AJ55" s="86"/>
      <c r="AK55" s="174"/>
      <c r="AN55" s="173"/>
      <c r="AO55" s="105" t="s">
        <v>55</v>
      </c>
      <c r="AP55" s="105"/>
      <c r="AQ55" s="86"/>
      <c r="AR55" s="86"/>
      <c r="AS55" s="105" t="s">
        <v>54</v>
      </c>
      <c r="AT55" s="105"/>
      <c r="AU55" s="86"/>
      <c r="AV55" s="174"/>
    </row>
    <row r="56" customFormat="false" ht="12.75" hidden="false" customHeight="false" outlineLevel="0" collapsed="false">
      <c r="A56" s="113"/>
      <c r="B56" s="105" t="s">
        <v>280</v>
      </c>
      <c r="C56" s="105"/>
      <c r="D56" s="127" t="n">
        <v>10000</v>
      </c>
      <c r="G56" s="113" t="s">
        <v>281</v>
      </c>
      <c r="H56" s="105"/>
      <c r="I56" s="126" t="n">
        <v>0</v>
      </c>
      <c r="J56" s="105"/>
      <c r="K56" s="105"/>
      <c r="L56" s="105"/>
      <c r="M56" s="109"/>
      <c r="V56" s="108"/>
      <c r="W56" s="108" t="s">
        <v>282</v>
      </c>
      <c r="X56" s="230" t="n">
        <f aca="false">'Model Sheet 5'!F89*'Model Sheet 4'!AK30</f>
        <v>0</v>
      </c>
      <c r="Y56" s="108"/>
      <c r="Z56" s="108" t="s">
        <v>64</v>
      </c>
      <c r="AA56" s="230" t="n">
        <f aca="false">(($AA$52/'Model Sheet 5'!$B$107)*'Model Sheet 5'!C105*$AA$52)+AA27</f>
        <v>169123.488393751</v>
      </c>
      <c r="AD56" s="173"/>
      <c r="AE56" s="86" t="s">
        <v>283</v>
      </c>
      <c r="AF56" s="86"/>
      <c r="AG56" s="20" t="n">
        <f aca="false">AG46*AI46+AG47*AI47+AG48*AI48+AG49*AI49+AG52*AI52+AG50*AI50+AG51*AI51</f>
        <v>314250</v>
      </c>
      <c r="AH56" s="208" t="n">
        <f aca="false">AG56/($D$48+$D$51)</f>
        <v>18.7053571428571</v>
      </c>
      <c r="AI56" s="208" t="n">
        <f aca="false">AG56/($D$49+$D$52)</f>
        <v>1.87053571428571</v>
      </c>
      <c r="AJ56" s="86"/>
      <c r="AK56" s="174"/>
      <c r="AN56" s="173"/>
      <c r="AO56" s="105"/>
      <c r="AP56" s="105" t="s">
        <v>57</v>
      </c>
      <c r="AQ56" s="86"/>
      <c r="AR56" s="205" t="n">
        <f aca="false">IF('Model Sheet 5'!$B$113&gt;0,X37*($AR$35/$AG$42),0)</f>
        <v>0</v>
      </c>
      <c r="AS56" s="105" t="s">
        <v>56</v>
      </c>
      <c r="AT56" s="105"/>
      <c r="AU56" s="205" t="n">
        <f aca="false">IF('Model Sheet 5'!$B$113&gt;0,(AA36*($AR$35/$AG$42)),0)</f>
        <v>0</v>
      </c>
      <c r="AV56" s="174"/>
    </row>
    <row r="57" customFormat="false" ht="12.75" hidden="false" customHeight="false" outlineLevel="0" collapsed="false">
      <c r="A57" s="113" t="s">
        <v>284</v>
      </c>
      <c r="B57" s="105"/>
      <c r="C57" s="105"/>
      <c r="D57" s="103"/>
      <c r="G57" s="113"/>
      <c r="H57" s="105"/>
      <c r="I57" s="105"/>
      <c r="J57" s="105"/>
      <c r="K57" s="105"/>
      <c r="L57" s="105"/>
      <c r="M57" s="231"/>
      <c r="V57" s="108"/>
      <c r="W57" s="108" t="s">
        <v>285</v>
      </c>
      <c r="X57" s="230" t="n">
        <f aca="false">'Model Sheet 5'!F91*'Model Sheet 4'!AK31</f>
        <v>27899.58</v>
      </c>
      <c r="Y57" s="108"/>
      <c r="Z57" s="108" t="s">
        <v>20</v>
      </c>
      <c r="AA57" s="230" t="n">
        <f aca="false">($AA$52/'Model Sheet 5'!$B$107)*'Model Sheet 5'!C106*$AA$52</f>
        <v>33943.4458962253</v>
      </c>
      <c r="AD57" s="173"/>
      <c r="AE57" s="86" t="s">
        <v>286</v>
      </c>
      <c r="AF57" s="86"/>
      <c r="AG57" s="20" t="n">
        <f aca="false">AG46*AJ46+AG47*AJ47+AG48*AJ48+AG49*AJ49+AG52*AJ52+AG50*AJ50+AG51*AJ51</f>
        <v>64350.0000000001</v>
      </c>
      <c r="AH57" s="208" t="n">
        <f aca="false">AG57/($D$48+$D$51)</f>
        <v>3.83035714285715</v>
      </c>
      <c r="AI57" s="208" t="n">
        <f aca="false">AG57/($D$49+$D$52)</f>
        <v>0.383035714285715</v>
      </c>
      <c r="AJ57" s="86"/>
      <c r="AK57" s="174"/>
      <c r="AN57" s="173"/>
      <c r="AO57" s="105"/>
      <c r="AP57" s="105" t="s">
        <v>59</v>
      </c>
      <c r="AQ57" s="86"/>
      <c r="AR57" s="205" t="n">
        <f aca="false">IF('Model Sheet 5'!$B$113&gt;0,(X38*(($AR$24+$AR$25)/($AG$26))),0)</f>
        <v>0</v>
      </c>
      <c r="AS57" s="105" t="s">
        <v>58</v>
      </c>
      <c r="AT57" s="105"/>
      <c r="AU57" s="205" t="n">
        <f aca="false">IF('Model Sheet 5'!$B$113&gt;0,(AA37*($AR$35/$AG$42)),0)</f>
        <v>0</v>
      </c>
      <c r="AV57" s="174"/>
    </row>
    <row r="58" customFormat="false" ht="13.5" hidden="false" customHeight="false" outlineLevel="0" collapsed="false">
      <c r="A58" s="113"/>
      <c r="B58" s="105" t="s">
        <v>287</v>
      </c>
      <c r="C58" s="105"/>
      <c r="D58" s="127" t="n">
        <v>150000</v>
      </c>
      <c r="G58" s="113"/>
      <c r="H58" s="105"/>
      <c r="I58" s="105"/>
      <c r="J58" s="105"/>
      <c r="K58" s="105"/>
      <c r="L58" s="105"/>
      <c r="M58" s="231"/>
      <c r="V58" s="108"/>
      <c r="W58" s="108" t="s">
        <v>288</v>
      </c>
      <c r="X58" s="232" t="n">
        <f aca="false">'Model Sheet 5'!G95*'Model Sheet 1'!D48</f>
        <v>125000</v>
      </c>
      <c r="Y58" s="108"/>
      <c r="Z58" s="108" t="s">
        <v>25</v>
      </c>
      <c r="AA58" s="230" t="n">
        <f aca="false">SUM(AA52:AA57)</f>
        <v>1756681.17851425</v>
      </c>
      <c r="AD58" s="201" t="s">
        <v>289</v>
      </c>
      <c r="AE58" s="86"/>
      <c r="AF58" s="86"/>
      <c r="AG58" s="233" t="n">
        <f aca="false">SUM(AG55:AG57)</f>
        <v>1487000</v>
      </c>
      <c r="AH58" s="225" t="n">
        <f aca="false">AG58/($D$48+$D$51)</f>
        <v>88.5119047619048</v>
      </c>
      <c r="AI58" s="225" t="n">
        <f aca="false">AG58/($D$49+$D$52)</f>
        <v>8.85119047619048</v>
      </c>
      <c r="AJ58" s="86"/>
      <c r="AK58" s="174"/>
      <c r="AN58" s="173"/>
      <c r="AO58" s="105"/>
      <c r="AP58" s="105" t="s">
        <v>61</v>
      </c>
      <c r="AQ58" s="86"/>
      <c r="AR58" s="205" t="n">
        <f aca="false">IF('Model Sheet 5'!$B$113&gt;0,(X39*($AR$27+$AR$28+$AR$29)/$AG$33),0)</f>
        <v>0</v>
      </c>
      <c r="AS58" s="105" t="s">
        <v>60</v>
      </c>
      <c r="AT58" s="105"/>
      <c r="AU58" s="205" t="n">
        <f aca="false">IF('Model Sheet 5'!$B$113&gt;0,(AA38*($AR$35/$AG$42)),0)</f>
        <v>0</v>
      </c>
      <c r="AV58" s="174"/>
    </row>
    <row r="59" customFormat="false" ht="14.25" hidden="false" customHeight="false" outlineLevel="0" collapsed="false">
      <c r="A59" s="113"/>
      <c r="B59" s="105" t="s">
        <v>290</v>
      </c>
      <c r="C59" s="105"/>
      <c r="D59" s="127" t="n">
        <v>250000</v>
      </c>
      <c r="G59" s="113" t="s">
        <v>291</v>
      </c>
      <c r="H59" s="105"/>
      <c r="I59" s="105" t="s">
        <v>5</v>
      </c>
      <c r="J59" s="105"/>
      <c r="K59" s="105" t="s">
        <v>122</v>
      </c>
      <c r="L59" s="105"/>
      <c r="M59" s="109"/>
      <c r="V59" s="108"/>
      <c r="W59" s="108" t="s">
        <v>292</v>
      </c>
      <c r="X59" s="234"/>
      <c r="Y59" s="108"/>
      <c r="Z59" s="108"/>
      <c r="AA59" s="108"/>
      <c r="AD59" s="193"/>
      <c r="AE59" s="74"/>
      <c r="AF59" s="74"/>
      <c r="AG59" s="75"/>
      <c r="AH59" s="74"/>
      <c r="AI59" s="74"/>
      <c r="AJ59" s="74"/>
      <c r="AK59" s="168"/>
      <c r="AN59" s="173"/>
      <c r="AO59" s="105"/>
      <c r="AP59" s="105" t="s">
        <v>63</v>
      </c>
      <c r="AQ59" s="86"/>
      <c r="AR59" s="205" t="n">
        <f aca="false">IF('Model Sheet 5'!$B$113&gt;0,(X40*(($AR$31+$AR$32+$AR$33)/($AG$36+$AG$37+$AG$38+$AG$39+$AG$40))),0)</f>
        <v>0</v>
      </c>
      <c r="AS59" s="105" t="s">
        <v>62</v>
      </c>
      <c r="AT59" s="105"/>
      <c r="AU59" s="205" t="n">
        <f aca="false">IF('Model Sheet 5'!$B$113&gt;0,(AA39*($AR$35/$AG$42)),0)</f>
        <v>0</v>
      </c>
      <c r="AV59" s="174"/>
    </row>
    <row r="60" customFormat="false" ht="12.75" hidden="false" customHeight="false" outlineLevel="0" collapsed="false">
      <c r="A60" s="113"/>
      <c r="B60" s="105"/>
      <c r="C60" s="105"/>
      <c r="D60" s="103"/>
      <c r="G60" s="113"/>
      <c r="H60" s="105"/>
      <c r="I60" s="105"/>
      <c r="J60" s="105"/>
      <c r="K60" s="105"/>
      <c r="L60" s="105"/>
      <c r="M60" s="109"/>
      <c r="V60" s="108"/>
      <c r="W60" s="108" t="s">
        <v>293</v>
      </c>
      <c r="X60" s="145"/>
      <c r="Y60" s="108"/>
      <c r="Z60" s="108"/>
      <c r="AA60" s="108"/>
      <c r="AD60" s="170"/>
      <c r="AE60" s="189"/>
      <c r="AF60" s="189"/>
      <c r="AG60" s="189"/>
      <c r="AH60" s="189"/>
      <c r="AI60" s="189"/>
      <c r="AJ60" s="189"/>
      <c r="AK60" s="171"/>
      <c r="AN60" s="173"/>
      <c r="AO60" s="105" t="s">
        <v>65</v>
      </c>
      <c r="AP60" s="105"/>
      <c r="AQ60" s="86"/>
      <c r="AR60" s="86"/>
      <c r="AS60" s="105" t="s">
        <v>64</v>
      </c>
      <c r="AT60" s="105"/>
      <c r="AU60" s="205" t="n">
        <f aca="false">IF('Model Sheet 5'!$B$113&gt;0,(AA40*($AR$35/$AG$42)),0)</f>
        <v>0</v>
      </c>
      <c r="AV60" s="174"/>
    </row>
    <row r="61" customFormat="false" ht="12.75" hidden="false" customHeight="false" outlineLevel="0" collapsed="false">
      <c r="A61" s="113"/>
      <c r="B61" s="105" t="s">
        <v>196</v>
      </c>
      <c r="C61" s="105"/>
      <c r="D61" s="127" t="n">
        <v>100000</v>
      </c>
      <c r="G61" s="113" t="s">
        <v>246</v>
      </c>
      <c r="H61" s="105"/>
      <c r="I61" s="126" t="n">
        <v>0</v>
      </c>
      <c r="J61" s="105"/>
      <c r="K61" s="126" t="n">
        <v>0</v>
      </c>
      <c r="L61" s="105"/>
      <c r="M61" s="231"/>
      <c r="V61" s="108"/>
      <c r="W61" s="108" t="s">
        <v>294</v>
      </c>
      <c r="X61" s="108"/>
      <c r="Y61" s="108"/>
      <c r="Z61" s="108"/>
      <c r="AA61" s="108"/>
      <c r="AD61" s="201" t="s">
        <v>295</v>
      </c>
      <c r="AE61" s="86"/>
      <c r="AF61" s="235" t="n">
        <v>0.07</v>
      </c>
      <c r="AG61" s="86"/>
      <c r="AH61" s="86"/>
      <c r="AI61" s="86"/>
      <c r="AJ61" s="86"/>
      <c r="AK61" s="174"/>
      <c r="AN61" s="173"/>
      <c r="AO61" s="105"/>
      <c r="AP61" s="105" t="s">
        <v>66</v>
      </c>
      <c r="AQ61" s="86"/>
      <c r="AR61" s="205" t="n">
        <f aca="false">IF('Model Sheet 5'!$B$113&gt;0,((($AR$24+$AR$25)/$AG$26)*X42),0)</f>
        <v>0</v>
      </c>
      <c r="AS61" s="105" t="s">
        <v>20</v>
      </c>
      <c r="AT61" s="105"/>
      <c r="AU61" s="205" t="n">
        <f aca="false">IF('Model Sheet 5'!$B$113&gt;0,(AA41*($AR$35/$AG$42)),0)</f>
        <v>0</v>
      </c>
      <c r="AV61" s="174"/>
    </row>
    <row r="62" customFormat="false" ht="12.75" hidden="false" customHeight="false" outlineLevel="0" collapsed="false">
      <c r="A62" s="113"/>
      <c r="B62" s="105"/>
      <c r="C62" s="105"/>
      <c r="D62" s="109"/>
      <c r="G62" s="113" t="s">
        <v>296</v>
      </c>
      <c r="H62" s="105"/>
      <c r="I62" s="126" t="n">
        <v>0</v>
      </c>
      <c r="J62" s="105"/>
      <c r="K62" s="126" t="n">
        <v>0</v>
      </c>
      <c r="L62" s="105"/>
      <c r="M62" s="231"/>
      <c r="V62" s="108"/>
      <c r="W62" s="108" t="s">
        <v>297</v>
      </c>
      <c r="X62" s="108" t="n">
        <f aca="false">'Model Sheet 5'!G99*'Model Sheet 1'!D50</f>
        <v>0</v>
      </c>
      <c r="Y62" s="108"/>
      <c r="Z62" s="108"/>
      <c r="AA62" s="108"/>
      <c r="AD62" s="173"/>
      <c r="AE62" s="86"/>
      <c r="AF62" s="86"/>
      <c r="AG62" s="86"/>
      <c r="AH62" s="86"/>
      <c r="AI62" s="86"/>
      <c r="AJ62" s="86"/>
      <c r="AK62" s="174"/>
      <c r="AN62" s="173"/>
      <c r="AO62" s="105"/>
      <c r="AP62" s="105" t="s">
        <v>67</v>
      </c>
      <c r="AQ62" s="86"/>
      <c r="AR62" s="205" t="n">
        <f aca="false">IF('Model Sheet 5'!$B$113&gt;0,((($AR$24+$AR$25)/$AG$26)*X43),0)</f>
        <v>0</v>
      </c>
      <c r="AS62" s="105" t="s">
        <v>33</v>
      </c>
      <c r="AT62" s="105"/>
      <c r="AU62" s="216" t="n">
        <f aca="false">SUM(AU56:AU61)</f>
        <v>0</v>
      </c>
      <c r="AV62" s="174"/>
    </row>
    <row r="63" customFormat="false" ht="12.75" hidden="false" customHeight="false" outlineLevel="0" collapsed="false">
      <c r="A63" s="113"/>
      <c r="B63" s="105"/>
      <c r="C63" s="105"/>
      <c r="D63" s="109"/>
      <c r="G63" s="113" t="s">
        <v>298</v>
      </c>
      <c r="H63" s="105"/>
      <c r="I63" s="126" t="n">
        <v>0.06</v>
      </c>
      <c r="J63" s="105"/>
      <c r="K63" s="126" t="n">
        <v>0</v>
      </c>
      <c r="L63" s="105"/>
      <c r="M63" s="109"/>
      <c r="V63" s="108" t="s">
        <v>299</v>
      </c>
      <c r="W63" s="108"/>
      <c r="X63" s="230" t="n">
        <f aca="false">SUM(X52:X62)</f>
        <v>2272899.58</v>
      </c>
      <c r="Y63" s="108"/>
      <c r="Z63" s="108"/>
      <c r="AA63" s="108"/>
      <c r="AD63" s="201" t="s">
        <v>300</v>
      </c>
      <c r="AE63" s="86"/>
      <c r="AF63" s="179"/>
      <c r="AG63" s="179"/>
      <c r="AH63" s="179"/>
      <c r="AI63" s="236" t="s">
        <v>255</v>
      </c>
      <c r="AJ63" s="236"/>
      <c r="AK63" s="237"/>
      <c r="AN63" s="173"/>
      <c r="AO63" s="105"/>
      <c r="AP63" s="105" t="s">
        <v>68</v>
      </c>
      <c r="AQ63" s="86"/>
      <c r="AR63" s="205" t="n">
        <f aca="false">IF('Model Sheet 5'!$B$113&gt;0,((($AR$24+$AR$25)/$AG$26)*X44),0)</f>
        <v>0</v>
      </c>
      <c r="AS63" s="105"/>
      <c r="AT63" s="105"/>
      <c r="AU63" s="86"/>
      <c r="AV63" s="174"/>
    </row>
    <row r="64" customFormat="false" ht="13.5" hidden="false" customHeight="false" outlineLevel="0" collapsed="false">
      <c r="A64" s="138" t="s">
        <v>301</v>
      </c>
      <c r="B64" s="114"/>
      <c r="C64" s="114"/>
      <c r="D64" s="238" t="n">
        <v>75</v>
      </c>
      <c r="G64" s="113" t="s">
        <v>302</v>
      </c>
      <c r="H64" s="105"/>
      <c r="I64" s="126" t="n">
        <v>0.03</v>
      </c>
      <c r="J64" s="105"/>
      <c r="K64" s="126" t="n">
        <v>0.03</v>
      </c>
      <c r="L64" s="105"/>
      <c r="M64" s="109"/>
      <c r="V64" s="108"/>
      <c r="W64" s="108"/>
      <c r="X64" s="230"/>
      <c r="Y64" s="108"/>
      <c r="Z64" s="108"/>
      <c r="AA64" s="108"/>
      <c r="AD64" s="173"/>
      <c r="AE64" s="86"/>
      <c r="AF64" s="179" t="s">
        <v>303</v>
      </c>
      <c r="AG64" s="179" t="s">
        <v>304</v>
      </c>
      <c r="AH64" s="236" t="s">
        <v>305</v>
      </c>
      <c r="AI64" s="236" t="s">
        <v>56</v>
      </c>
      <c r="AJ64" s="236" t="s">
        <v>220</v>
      </c>
      <c r="AK64" s="237" t="s">
        <v>20</v>
      </c>
      <c r="AN64" s="173"/>
      <c r="AO64" s="105"/>
      <c r="AP64" s="105" t="s">
        <v>70</v>
      </c>
      <c r="AQ64" s="86"/>
      <c r="AR64" s="205" t="n">
        <f aca="false">IF('Model Sheet 5'!$B$113&gt;0,((($AR$24+$AR$25)/$AG$26)*X45),0)</f>
        <v>0</v>
      </c>
      <c r="AS64" s="86"/>
      <c r="AT64" s="86"/>
      <c r="AU64" s="86"/>
      <c r="AV64" s="174"/>
    </row>
    <row r="65" customFormat="false" ht="12.75" hidden="false" customHeight="false" outlineLevel="0" collapsed="false">
      <c r="G65" s="113" t="s">
        <v>306</v>
      </c>
      <c r="H65" s="105"/>
      <c r="I65" s="126" t="n">
        <v>0.03</v>
      </c>
      <c r="J65" s="105"/>
      <c r="K65" s="126" t="n">
        <v>0.03</v>
      </c>
      <c r="L65" s="105"/>
      <c r="M65" s="109"/>
      <c r="V65" s="108"/>
      <c r="W65" s="108"/>
      <c r="X65" s="230"/>
      <c r="Y65" s="108"/>
      <c r="Z65" s="108"/>
      <c r="AA65" s="108"/>
      <c r="AD65" s="173"/>
      <c r="AE65" s="105" t="s">
        <v>307</v>
      </c>
      <c r="AF65" s="239" t="n">
        <v>500000</v>
      </c>
      <c r="AG65" s="126" t="n">
        <v>30</v>
      </c>
      <c r="AH65" s="20" t="n">
        <f aca="false">-1*PMT($AF$61,AG65,AF65)</f>
        <v>40293.2017555556</v>
      </c>
      <c r="AI65" s="210" t="n">
        <v>0.7</v>
      </c>
      <c r="AJ65" s="210" t="n">
        <v>0.25</v>
      </c>
      <c r="AK65" s="240" t="n">
        <f aca="false">1-AI65-AJ65</f>
        <v>0.05</v>
      </c>
      <c r="AN65" s="173"/>
      <c r="AO65" s="105"/>
      <c r="AP65" s="105" t="s">
        <v>71</v>
      </c>
      <c r="AQ65" s="86"/>
      <c r="AR65" s="205" t="n">
        <f aca="false">IF('Model Sheet 5'!$B$113&gt;0,((($AR$24+$AR$25)/$AG$26)*X46),0)</f>
        <v>0</v>
      </c>
      <c r="AS65" s="86"/>
      <c r="AT65" s="86"/>
      <c r="AU65" s="86"/>
      <c r="AV65" s="174"/>
    </row>
    <row r="66" customFormat="false" ht="12.75" hidden="false" customHeight="false" outlineLevel="0" collapsed="false">
      <c r="C66" s="241"/>
      <c r="D66" s="241"/>
      <c r="G66" s="113" t="s">
        <v>308</v>
      </c>
      <c r="H66" s="105"/>
      <c r="I66" s="126" t="n">
        <v>0.02</v>
      </c>
      <c r="J66" s="105"/>
      <c r="K66" s="126" t="n">
        <v>0.01</v>
      </c>
      <c r="L66" s="105"/>
      <c r="M66" s="109"/>
      <c r="V66" s="108"/>
      <c r="W66" s="108"/>
      <c r="X66" s="108"/>
      <c r="Y66" s="108"/>
      <c r="Z66" s="108"/>
      <c r="AA66" s="108"/>
      <c r="AD66" s="173"/>
      <c r="AE66" s="105" t="s">
        <v>309</v>
      </c>
      <c r="AF66" s="239" t="n">
        <v>750000</v>
      </c>
      <c r="AG66" s="126" t="n">
        <v>30</v>
      </c>
      <c r="AH66" s="20" t="n">
        <f aca="false">-1*PMT($AF$61,AG66,AF66)</f>
        <v>60439.8026333334</v>
      </c>
      <c r="AI66" s="210" t="n">
        <v>0.95</v>
      </c>
      <c r="AJ66" s="210" t="n">
        <v>0.05</v>
      </c>
      <c r="AK66" s="240" t="n">
        <f aca="false">1-AI66-AJ66</f>
        <v>0</v>
      </c>
      <c r="AN66" s="173"/>
      <c r="AO66" s="105"/>
      <c r="AP66" s="105" t="s">
        <v>72</v>
      </c>
      <c r="AQ66" s="86"/>
      <c r="AR66" s="205" t="n">
        <f aca="false">IF('Model Sheet 5'!$B$113&gt;0,((($AR$24+$AR$25)/$AG$26)*X47),0)</f>
        <v>0</v>
      </c>
      <c r="AS66" s="86"/>
      <c r="AT66" s="86"/>
      <c r="AU66" s="86"/>
      <c r="AV66" s="174"/>
    </row>
    <row r="67" customFormat="false" ht="12.75" hidden="false" customHeight="false" outlineLevel="0" collapsed="false">
      <c r="C67" s="102"/>
      <c r="D67" s="102"/>
      <c r="G67" s="113"/>
      <c r="H67" s="105"/>
      <c r="I67" s="105"/>
      <c r="J67" s="105"/>
      <c r="K67" s="105"/>
      <c r="L67" s="105"/>
      <c r="M67" s="109"/>
      <c r="T67" s="108"/>
      <c r="U67" s="108"/>
      <c r="V67" s="108"/>
      <c r="W67" s="108"/>
      <c r="X67" s="108"/>
      <c r="Y67" s="108"/>
      <c r="Z67" s="108"/>
      <c r="AA67" s="108"/>
      <c r="AD67" s="173"/>
      <c r="AE67" s="86" t="s">
        <v>310</v>
      </c>
      <c r="AF67" s="239" t="n">
        <v>135000</v>
      </c>
      <c r="AG67" s="126" t="n">
        <v>7</v>
      </c>
      <c r="AH67" s="20" t="n">
        <f aca="false">-1*PMT($AF$61,AG67,AF67)</f>
        <v>25049.6846502065</v>
      </c>
      <c r="AI67" s="210" t="n">
        <v>0.7</v>
      </c>
      <c r="AJ67" s="210" t="n">
        <v>0.25</v>
      </c>
      <c r="AK67" s="240" t="n">
        <f aca="false">1-AI67-AJ67</f>
        <v>0.05</v>
      </c>
      <c r="AN67" s="173"/>
      <c r="AO67" s="105" t="s">
        <v>29</v>
      </c>
      <c r="AP67" s="105"/>
      <c r="AQ67" s="86"/>
      <c r="AR67" s="216" t="n">
        <f aca="false">SUM(AR56:AR66)</f>
        <v>0</v>
      </c>
      <c r="AS67" s="86"/>
      <c r="AT67" s="86"/>
      <c r="AU67" s="86"/>
      <c r="AV67" s="174"/>
    </row>
    <row r="68" customFormat="false" ht="13.5" hidden="false" customHeight="false" outlineLevel="0" collapsed="false">
      <c r="G68" s="113"/>
      <c r="H68" s="105"/>
      <c r="I68" s="105"/>
      <c r="J68" s="105"/>
      <c r="K68" s="105"/>
      <c r="L68" s="105"/>
      <c r="M68" s="109"/>
      <c r="T68" s="108"/>
      <c r="U68" s="108"/>
      <c r="V68" s="108"/>
      <c r="W68" s="108"/>
      <c r="X68" s="108"/>
      <c r="Y68" s="108"/>
      <c r="Z68" s="108"/>
      <c r="AA68" s="108"/>
      <c r="AD68" s="173"/>
      <c r="AE68" s="86" t="s">
        <v>311</v>
      </c>
      <c r="AF68" s="239" t="n">
        <v>75000</v>
      </c>
      <c r="AG68" s="126" t="n">
        <v>5</v>
      </c>
      <c r="AH68" s="20" t="n">
        <f aca="false">-1*PMT($AF$61,AG68,AF68)</f>
        <v>18291.8020831031</v>
      </c>
      <c r="AI68" s="210" t="n">
        <v>0.7</v>
      </c>
      <c r="AJ68" s="210" t="n">
        <v>0.25</v>
      </c>
      <c r="AK68" s="240" t="n">
        <f aca="false">1-AI68-AJ68</f>
        <v>0.05</v>
      </c>
      <c r="AN68" s="193"/>
      <c r="AO68" s="74"/>
      <c r="AP68" s="74"/>
      <c r="AQ68" s="74"/>
      <c r="AR68" s="74"/>
      <c r="AS68" s="74"/>
      <c r="AT68" s="74"/>
      <c r="AU68" s="74"/>
      <c r="AV68" s="168"/>
    </row>
    <row r="69" customFormat="false" ht="12.75" hidden="false" customHeight="false" outlineLevel="0" collapsed="false">
      <c r="G69" s="113"/>
      <c r="H69" s="105"/>
      <c r="I69" s="105"/>
      <c r="J69" s="105"/>
      <c r="K69" s="105"/>
      <c r="L69" s="105"/>
      <c r="M69" s="109"/>
      <c r="T69" s="108"/>
      <c r="U69" s="108"/>
      <c r="V69" s="108"/>
      <c r="W69" s="108"/>
      <c r="X69" s="108"/>
      <c r="Y69" s="108"/>
      <c r="Z69" s="108"/>
      <c r="AA69" s="108"/>
      <c r="AD69" s="173"/>
      <c r="AE69" s="86"/>
      <c r="AF69" s="86"/>
      <c r="AG69" s="105"/>
      <c r="AH69" s="20"/>
      <c r="AI69" s="86"/>
      <c r="AJ69" s="86"/>
      <c r="AK69" s="174"/>
      <c r="AN69" s="86"/>
      <c r="AO69" s="86"/>
      <c r="AP69" s="86"/>
      <c r="AQ69" s="86"/>
      <c r="AR69" s="86"/>
      <c r="AS69" s="86"/>
      <c r="AT69" s="86"/>
      <c r="AU69" s="86"/>
      <c r="AV69" s="86"/>
    </row>
    <row r="70" customFormat="false" ht="13.5" hidden="false" customHeight="false" outlineLevel="0" collapsed="false">
      <c r="G70" s="138"/>
      <c r="H70" s="242"/>
      <c r="I70" s="114"/>
      <c r="J70" s="114"/>
      <c r="K70" s="114"/>
      <c r="L70" s="114"/>
      <c r="M70" s="115"/>
      <c r="T70" s="108"/>
      <c r="U70" s="108"/>
      <c r="V70" s="108" t="s">
        <v>312</v>
      </c>
      <c r="W70" s="108"/>
      <c r="X70" s="108"/>
      <c r="Y70" s="108"/>
      <c r="Z70" s="108"/>
      <c r="AA70" s="108"/>
      <c r="AD70" s="173"/>
      <c r="AE70" s="86"/>
      <c r="AF70" s="86"/>
      <c r="AG70" s="179" t="s">
        <v>25</v>
      </c>
      <c r="AH70" s="179" t="s">
        <v>276</v>
      </c>
      <c r="AI70" s="179" t="s">
        <v>277</v>
      </c>
      <c r="AJ70" s="86"/>
      <c r="AK70" s="174"/>
      <c r="AN70" s="86"/>
      <c r="AO70" s="86"/>
      <c r="AP70" s="86"/>
      <c r="AQ70" s="86"/>
      <c r="AR70" s="86"/>
      <c r="AS70" s="86"/>
      <c r="AT70" s="86"/>
      <c r="AU70" s="86"/>
      <c r="AV70" s="86"/>
    </row>
    <row r="71" customFormat="false" ht="12.75" hidden="false" customHeight="false" outlineLevel="0" collapsed="false">
      <c r="T71" s="108"/>
      <c r="U71" s="108"/>
      <c r="V71" s="108"/>
      <c r="W71" s="108"/>
      <c r="X71" s="108"/>
      <c r="Y71" s="108"/>
      <c r="Z71" s="108"/>
      <c r="AA71" s="108"/>
      <c r="AD71" s="173"/>
      <c r="AE71" s="86" t="s">
        <v>313</v>
      </c>
      <c r="AF71" s="86"/>
      <c r="AG71" s="20" t="n">
        <f aca="false">AH65*AI65+AH66*AI66+AH67*AI67+AH68*AI68</f>
        <v>115962.094443872</v>
      </c>
      <c r="AH71" s="208" t="n">
        <f aca="false">AG71/($D$48+$D$51)</f>
        <v>6.90250562165907</v>
      </c>
      <c r="AI71" s="208" t="n">
        <f aca="false">AG71/($D$49+$D$52)</f>
        <v>0.690250562165907</v>
      </c>
      <c r="AJ71" s="86"/>
      <c r="AK71" s="174"/>
      <c r="AN71" s="86"/>
      <c r="AO71" s="86"/>
      <c r="AP71" s="86"/>
      <c r="AQ71" s="86"/>
      <c r="AR71" s="86"/>
      <c r="AS71" s="86"/>
      <c r="AT71" s="86"/>
      <c r="AU71" s="86"/>
      <c r="AV71" s="86"/>
    </row>
    <row r="72" customFormat="false" ht="12.75" hidden="false" customHeight="false" outlineLevel="0" collapsed="false">
      <c r="T72" s="108"/>
      <c r="U72" s="108"/>
      <c r="V72" s="108" t="s">
        <v>267</v>
      </c>
      <c r="W72" s="108"/>
      <c r="X72" s="230"/>
      <c r="Y72" s="108"/>
      <c r="Z72" s="108" t="s">
        <v>268</v>
      </c>
      <c r="AA72" s="108"/>
      <c r="AD72" s="173"/>
      <c r="AE72" s="86" t="s">
        <v>283</v>
      </c>
      <c r="AF72" s="86"/>
      <c r="AG72" s="20" t="n">
        <f aca="false">AH65*AJ65+AH66*AJ66+AH67*AJ67+AH68*AJ68</f>
        <v>23930.662253883</v>
      </c>
      <c r="AH72" s="208" t="n">
        <f aca="false">AG72/($D$48+$D$51)</f>
        <v>1.42444418177875</v>
      </c>
      <c r="AI72" s="208" t="n">
        <f aca="false">AG72/($D$49+$D$52)</f>
        <v>0.142444418177875</v>
      </c>
      <c r="AJ72" s="86"/>
      <c r="AK72" s="174"/>
      <c r="AN72" s="86"/>
      <c r="AO72" s="86"/>
      <c r="AP72" s="86"/>
      <c r="AQ72" s="86"/>
      <c r="AR72" s="86"/>
      <c r="AS72" s="86"/>
      <c r="AT72" s="86"/>
      <c r="AU72" s="86"/>
      <c r="AV72" s="86"/>
    </row>
    <row r="73" customFormat="false" ht="12.75" hidden="false" customHeight="false" outlineLevel="0" collapsed="false">
      <c r="T73" s="108"/>
      <c r="U73" s="108"/>
      <c r="V73" s="108" t="s">
        <v>270</v>
      </c>
      <c r="W73" s="108"/>
      <c r="X73" s="230"/>
      <c r="Y73" s="108"/>
      <c r="Z73" s="108" t="s">
        <v>58</v>
      </c>
      <c r="AA73" s="230" t="n">
        <f aca="false">IF('Model Sheet 5'!$B$113&gt;0,($AA$52/'Model Sheet 5'!$B$113)*'Model Sheet 5'!C108*$AA$52,0)</f>
        <v>0</v>
      </c>
      <c r="AD73" s="173"/>
      <c r="AE73" s="86" t="s">
        <v>20</v>
      </c>
      <c r="AF73" s="86"/>
      <c r="AG73" s="20" t="n">
        <f aca="false">AH65*AK65+AH66*AK66+AH67*AK67+AH68*AK68+AG51*AJ51</f>
        <v>4181.73442444326</v>
      </c>
      <c r="AH73" s="208" t="n">
        <f aca="false">AG73/($D$48+$D$51)</f>
        <v>0.248912763359718</v>
      </c>
      <c r="AI73" s="208" t="n">
        <f aca="false">AG73/($D$49+$D$52)</f>
        <v>0.0248912763359718</v>
      </c>
      <c r="AJ73" s="86"/>
      <c r="AK73" s="174"/>
      <c r="AN73" s="86"/>
      <c r="AO73" s="86"/>
      <c r="AP73" s="86"/>
      <c r="AQ73" s="86"/>
      <c r="AR73" s="86"/>
      <c r="AS73" s="86"/>
      <c r="AT73" s="86"/>
      <c r="AU73" s="86"/>
      <c r="AV73" s="86"/>
    </row>
    <row r="74" customFormat="false" ht="13.5" hidden="false" customHeight="false" outlineLevel="0" collapsed="false">
      <c r="T74" s="108"/>
      <c r="U74" s="108"/>
      <c r="V74" s="108" t="s">
        <v>274</v>
      </c>
      <c r="W74" s="108"/>
      <c r="X74" s="230"/>
      <c r="Y74" s="108"/>
      <c r="Z74" s="108" t="s">
        <v>275</v>
      </c>
      <c r="AA74" s="230" t="n">
        <f aca="false">IF('Model Sheet 5'!$B$113&gt;0,($AA$52/'Model Sheet 5'!$B$113)*'Model Sheet 5'!C109*$AA$52,0)</f>
        <v>0</v>
      </c>
      <c r="AD74" s="201" t="s">
        <v>314</v>
      </c>
      <c r="AE74" s="86"/>
      <c r="AF74" s="86"/>
      <c r="AG74" s="233" t="n">
        <f aca="false">SUM(AG71:AG73)</f>
        <v>144074.491122199</v>
      </c>
      <c r="AH74" s="225" t="n">
        <f aca="false">AG74/($D$48+$D$51)</f>
        <v>8.57586256679753</v>
      </c>
      <c r="AI74" s="225" t="n">
        <f aca="false">AG74/($D$49+$D$52)</f>
        <v>0.857586256679753</v>
      </c>
      <c r="AJ74" s="86"/>
      <c r="AK74" s="174"/>
      <c r="AN74" s="86"/>
      <c r="AO74" s="86"/>
      <c r="AP74" s="86"/>
      <c r="AQ74" s="86"/>
      <c r="AR74" s="86"/>
      <c r="AS74" s="86"/>
      <c r="AT74" s="86"/>
      <c r="AU74" s="86"/>
      <c r="AV74" s="86"/>
    </row>
    <row r="75" customFormat="false" ht="14.25" hidden="false" customHeight="false" outlineLevel="0" collapsed="false">
      <c r="T75" s="108"/>
      <c r="U75" s="108"/>
      <c r="V75" s="108" t="s">
        <v>279</v>
      </c>
      <c r="W75" s="108"/>
      <c r="X75" s="108"/>
      <c r="Y75" s="108"/>
      <c r="Z75" s="108" t="s">
        <v>62</v>
      </c>
      <c r="AA75" s="230" t="n">
        <f aca="false">IF('Model Sheet 5'!$B$113&gt;0,($AA$52/'Model Sheet 5'!$B$113)*'Model Sheet 5'!C110*$AA$52,0)</f>
        <v>0</v>
      </c>
      <c r="AD75" s="193"/>
      <c r="AE75" s="114"/>
      <c r="AF75" s="114"/>
      <c r="AG75" s="74"/>
      <c r="AH75" s="74"/>
      <c r="AI75" s="74"/>
      <c r="AJ75" s="74"/>
      <c r="AK75" s="168"/>
      <c r="AN75" s="86"/>
      <c r="AO75" s="86"/>
      <c r="AP75" s="86"/>
      <c r="AQ75" s="86"/>
      <c r="AR75" s="86"/>
      <c r="AS75" s="86"/>
      <c r="AT75" s="86"/>
      <c r="AU75" s="86"/>
      <c r="AV75" s="86"/>
    </row>
    <row r="76" customFormat="false" ht="12.75" hidden="false" customHeight="false" outlineLevel="0" collapsed="false">
      <c r="T76" s="108"/>
      <c r="U76" s="108"/>
      <c r="V76" s="108"/>
      <c r="W76" s="108" t="s">
        <v>282</v>
      </c>
      <c r="X76" s="230" t="n">
        <f aca="false">IF('Model Sheet 5'!$B$113&gt;0,'Model Sheet 4'!AJ30*'Model Sheet 5'!F90,0)</f>
        <v>0</v>
      </c>
      <c r="Y76" s="108"/>
      <c r="Z76" s="108" t="s">
        <v>64</v>
      </c>
      <c r="AA76" s="230" t="n">
        <f aca="false">IF('Model Sheet 5'!$B$113&gt;0,($AA$52/'Model Sheet 5'!$B$113)*'Model Sheet 5'!C111*$AA$52,0)</f>
        <v>0</v>
      </c>
      <c r="AC76" s="70"/>
      <c r="AD76" s="170"/>
      <c r="AE76" s="106"/>
      <c r="AF76" s="106"/>
      <c r="AG76" s="189"/>
      <c r="AH76" s="189"/>
      <c r="AI76" s="189"/>
      <c r="AJ76" s="189"/>
      <c r="AK76" s="171"/>
      <c r="AN76" s="86"/>
      <c r="AO76" s="86"/>
      <c r="AP76" s="86"/>
      <c r="AQ76" s="86"/>
      <c r="AR76" s="86"/>
      <c r="AS76" s="86"/>
      <c r="AT76" s="86"/>
      <c r="AU76" s="86"/>
      <c r="AV76" s="86"/>
    </row>
    <row r="77" customFormat="false" ht="12.75" hidden="false" customHeight="false" outlineLevel="0" collapsed="false">
      <c r="T77" s="108"/>
      <c r="U77" s="108"/>
      <c r="V77" s="108"/>
      <c r="W77" s="108" t="s">
        <v>285</v>
      </c>
      <c r="X77" s="230" t="n">
        <f aca="false">IF('Model Sheet 5'!$B$113&gt;0,'Model Sheet 4'!AK31*'Model Sheet 5'!D92,0)</f>
        <v>0</v>
      </c>
      <c r="Y77" s="108"/>
      <c r="Z77" s="108" t="s">
        <v>20</v>
      </c>
      <c r="AA77" s="230" t="n">
        <f aca="false">IF('Model Sheet 5'!$B$113&gt;0,$X$83*'Model Sheet 5'!C112,0)</f>
        <v>0</v>
      </c>
      <c r="AC77" s="70"/>
      <c r="AD77" s="201" t="s">
        <v>315</v>
      </c>
      <c r="AE77" s="86"/>
      <c r="AF77" s="86"/>
      <c r="AG77" s="86"/>
      <c r="AH77" s="86"/>
      <c r="AI77" s="86"/>
      <c r="AJ77" s="86"/>
      <c r="AK77" s="174"/>
      <c r="AN77" s="86"/>
      <c r="AO77" s="86"/>
      <c r="AP77" s="86"/>
      <c r="AQ77" s="86"/>
      <c r="AR77" s="86"/>
      <c r="AS77" s="86"/>
      <c r="AT77" s="86"/>
      <c r="AU77" s="86"/>
      <c r="AV77" s="86"/>
    </row>
    <row r="78" customFormat="false" ht="12.75" hidden="false" customHeight="false" outlineLevel="0" collapsed="false">
      <c r="T78" s="108"/>
      <c r="U78" s="108"/>
      <c r="V78" s="108"/>
      <c r="W78" s="108" t="s">
        <v>288</v>
      </c>
      <c r="X78" s="230" t="n">
        <f aca="false">IF('Model Sheet 5'!$B$113&gt;0,X58*('Model Sheet 5'!B94/'Model Sheet 5'!B93),0)</f>
        <v>0</v>
      </c>
      <c r="Y78" s="108"/>
      <c r="Z78" s="108" t="s">
        <v>25</v>
      </c>
      <c r="AA78" s="230" t="n">
        <f aca="false">SUM(AA73:AA77)</f>
        <v>0</v>
      </c>
      <c r="AC78" s="70"/>
      <c r="AD78" s="173"/>
      <c r="AE78" s="86"/>
      <c r="AF78" s="86"/>
      <c r="AG78" s="86"/>
      <c r="AH78" s="86"/>
      <c r="AI78" s="86"/>
      <c r="AJ78" s="86"/>
      <c r="AK78" s="174"/>
      <c r="AN78" s="86"/>
      <c r="AO78" s="86"/>
      <c r="AP78" s="86"/>
      <c r="AQ78" s="86"/>
      <c r="AR78" s="86"/>
      <c r="AS78" s="86"/>
      <c r="AT78" s="86"/>
      <c r="AU78" s="86"/>
      <c r="AV78" s="86"/>
    </row>
    <row r="79" customFormat="false" ht="12.75" hidden="false" customHeight="false" outlineLevel="0" collapsed="false">
      <c r="T79" s="108"/>
      <c r="U79" s="108"/>
      <c r="V79" s="108"/>
      <c r="W79" s="108" t="s">
        <v>292</v>
      </c>
      <c r="X79" s="234"/>
      <c r="Y79" s="108"/>
      <c r="Z79" s="108"/>
      <c r="AA79" s="108"/>
      <c r="AC79" s="70"/>
      <c r="AD79" s="173"/>
      <c r="AE79" s="86" t="s">
        <v>316</v>
      </c>
      <c r="AF79" s="86"/>
      <c r="AG79" s="126" t="n">
        <v>75000</v>
      </c>
      <c r="AH79" s="86"/>
      <c r="AI79" s="86"/>
      <c r="AJ79" s="86"/>
      <c r="AK79" s="174"/>
      <c r="AN79" s="86"/>
      <c r="AO79" s="86"/>
      <c r="AP79" s="86"/>
      <c r="AQ79" s="86"/>
      <c r="AR79" s="86"/>
      <c r="AS79" s="86"/>
      <c r="AT79" s="86"/>
      <c r="AU79" s="86"/>
      <c r="AV79" s="86"/>
    </row>
    <row r="80" customFormat="false" ht="12.75" hidden="false" customHeight="false" outlineLevel="0" collapsed="false">
      <c r="T80" s="108"/>
      <c r="U80" s="108"/>
      <c r="V80" s="108"/>
      <c r="W80" s="108" t="s">
        <v>293</v>
      </c>
      <c r="X80" s="145"/>
      <c r="Y80" s="108"/>
      <c r="Z80" s="108"/>
      <c r="AA80" s="108"/>
      <c r="AC80" s="70"/>
      <c r="AD80" s="173"/>
      <c r="AE80" s="86" t="s">
        <v>317</v>
      </c>
      <c r="AF80" s="86"/>
      <c r="AG80" s="239" t="n">
        <v>4</v>
      </c>
      <c r="AH80" s="86"/>
      <c r="AI80" s="86"/>
      <c r="AJ80" s="86"/>
      <c r="AK80" s="174"/>
      <c r="AN80" s="86"/>
      <c r="AO80" s="86"/>
      <c r="AP80" s="86"/>
      <c r="AQ80" s="86"/>
      <c r="AR80" s="86"/>
      <c r="AS80" s="86"/>
      <c r="AT80" s="86"/>
      <c r="AU80" s="86"/>
      <c r="AV80" s="86"/>
    </row>
    <row r="81" customFormat="false" ht="12.75" hidden="false" customHeight="false" outlineLevel="0" collapsed="false">
      <c r="U81" s="108"/>
      <c r="V81" s="108"/>
      <c r="W81" s="108" t="s">
        <v>294</v>
      </c>
      <c r="X81" s="108"/>
      <c r="Y81" s="108"/>
      <c r="Z81" s="108"/>
      <c r="AA81" s="108"/>
      <c r="AC81" s="70"/>
      <c r="AD81" s="173"/>
      <c r="AE81" s="86" t="s">
        <v>318</v>
      </c>
      <c r="AF81" s="86"/>
      <c r="AG81" s="126" t="n">
        <v>30</v>
      </c>
      <c r="AH81" s="179" t="s">
        <v>276</v>
      </c>
      <c r="AI81" s="179" t="s">
        <v>277</v>
      </c>
      <c r="AJ81" s="86"/>
      <c r="AK81" s="174"/>
      <c r="AN81" s="86"/>
      <c r="AO81" s="86"/>
      <c r="AP81" s="86"/>
      <c r="AQ81" s="86"/>
      <c r="AR81" s="86"/>
      <c r="AS81" s="86"/>
      <c r="AT81" s="86"/>
      <c r="AU81" s="86"/>
      <c r="AV81" s="86"/>
    </row>
    <row r="82" customFormat="false" ht="13.5" hidden="false" customHeight="false" outlineLevel="0" collapsed="false">
      <c r="U82" s="108"/>
      <c r="V82" s="108"/>
      <c r="W82" s="108" t="s">
        <v>297</v>
      </c>
      <c r="X82" s="230" t="n">
        <f aca="false">IF('Model Sheet 5'!$B$113&gt;0,X62,0)</f>
        <v>0</v>
      </c>
      <c r="Y82" s="108"/>
      <c r="Z82" s="108"/>
      <c r="AA82" s="108"/>
      <c r="AC82" s="70"/>
      <c r="AD82" s="173"/>
      <c r="AE82" s="202" t="s">
        <v>319</v>
      </c>
      <c r="AF82" s="86"/>
      <c r="AG82" s="243" t="n">
        <f aca="false">-1*PMT(AF61,AG81,(AG80*AG79))</f>
        <v>24175.9210533334</v>
      </c>
      <c r="AH82" s="225" t="n">
        <f aca="false">AG82/($D$48+$D$51)</f>
        <v>1.43904291984127</v>
      </c>
      <c r="AI82" s="225" t="n">
        <f aca="false">AG82/($D$49+$D$52)</f>
        <v>0.143904291984127</v>
      </c>
      <c r="AJ82" s="86"/>
      <c r="AK82" s="174"/>
      <c r="AN82" s="86"/>
      <c r="AO82" s="86"/>
      <c r="AP82" s="86"/>
      <c r="AQ82" s="86"/>
      <c r="AR82" s="86"/>
      <c r="AS82" s="86"/>
      <c r="AT82" s="86"/>
      <c r="AU82" s="86"/>
      <c r="AV82" s="86"/>
    </row>
    <row r="83" customFormat="false" ht="14.25" hidden="false" customHeight="false" outlineLevel="0" collapsed="false">
      <c r="U83" s="108"/>
      <c r="V83" s="108" t="s">
        <v>299</v>
      </c>
      <c r="W83" s="108"/>
      <c r="X83" s="230" t="n">
        <f aca="false">SUM(X72:X82)</f>
        <v>0</v>
      </c>
      <c r="Y83" s="108"/>
      <c r="Z83" s="108"/>
      <c r="AA83" s="108"/>
      <c r="AC83" s="70"/>
      <c r="AD83" s="193"/>
      <c r="AE83" s="74"/>
      <c r="AF83" s="74"/>
      <c r="AG83" s="74"/>
      <c r="AH83" s="74"/>
      <c r="AI83" s="74"/>
      <c r="AJ83" s="74"/>
      <c r="AK83" s="168"/>
      <c r="AN83" s="86"/>
      <c r="AO83" s="86"/>
      <c r="AP83" s="86"/>
      <c r="AQ83" s="86"/>
      <c r="AR83" s="86"/>
      <c r="AS83" s="86"/>
      <c r="AT83" s="86"/>
      <c r="AU83" s="86"/>
      <c r="AV83" s="86"/>
    </row>
    <row r="84" customFormat="false" ht="12.75" hidden="false" customHeight="false" outlineLevel="0" collapsed="false">
      <c r="U84" s="108"/>
      <c r="V84" s="108"/>
      <c r="W84" s="108"/>
      <c r="X84" s="108"/>
      <c r="Y84" s="108"/>
      <c r="Z84" s="108"/>
      <c r="AA84" s="108"/>
      <c r="AD84" s="170"/>
      <c r="AE84" s="189"/>
      <c r="AF84" s="226" t="s">
        <v>25</v>
      </c>
      <c r="AG84" s="226"/>
      <c r="AH84" s="244"/>
      <c r="AI84" s="226" t="s">
        <v>320</v>
      </c>
      <c r="AJ84" s="189"/>
      <c r="AK84" s="226" t="s">
        <v>321</v>
      </c>
      <c r="AN84" s="86"/>
      <c r="AO84" s="86"/>
      <c r="AP84" s="86"/>
      <c r="AQ84" s="86"/>
      <c r="AR84" s="86"/>
      <c r="AS84" s="86"/>
      <c r="AT84" s="86"/>
      <c r="AU84" s="86"/>
      <c r="AV84" s="86"/>
    </row>
    <row r="85" customFormat="false" ht="12.75" hidden="false" customHeight="false" outlineLevel="0" collapsed="false">
      <c r="U85" s="108"/>
      <c r="V85" s="108"/>
      <c r="W85" s="108"/>
      <c r="X85" s="108"/>
      <c r="Y85" s="108"/>
      <c r="Z85" s="108"/>
      <c r="AA85" s="108"/>
      <c r="AD85" s="173"/>
      <c r="AE85" s="86"/>
      <c r="AF85" s="179" t="s">
        <v>322</v>
      </c>
      <c r="AG85" s="179" t="s">
        <v>242</v>
      </c>
      <c r="AH85" s="179" t="s">
        <v>322</v>
      </c>
      <c r="AI85" s="179" t="s">
        <v>242</v>
      </c>
      <c r="AJ85" s="86" t="s">
        <v>322</v>
      </c>
      <c r="AK85" s="174" t="s">
        <v>242</v>
      </c>
      <c r="AN85" s="86"/>
      <c r="AO85" s="86"/>
      <c r="AP85" s="86"/>
      <c r="AQ85" s="86"/>
      <c r="AR85" s="86"/>
      <c r="AS85" s="86"/>
      <c r="AT85" s="86"/>
      <c r="AU85" s="86"/>
      <c r="AV85" s="86"/>
    </row>
    <row r="86" customFormat="false" ht="12.75" hidden="false" customHeight="false" outlineLevel="0" collapsed="false">
      <c r="U86" s="108"/>
      <c r="V86" s="108"/>
      <c r="W86" s="108"/>
      <c r="X86" s="230"/>
      <c r="Y86" s="108"/>
      <c r="Z86" s="108"/>
      <c r="AA86" s="108"/>
      <c r="AD86" s="173" t="s">
        <v>130</v>
      </c>
      <c r="AE86" s="86"/>
      <c r="AF86" s="20" t="n">
        <f aca="false">AG26</f>
        <v>740000</v>
      </c>
      <c r="AG86" s="20" t="n">
        <f aca="false">AG55+AG71+AG82</f>
        <v>1248538.01549721</v>
      </c>
      <c r="AH86" s="208" t="n">
        <f aca="false">AH26</f>
        <v>44.0476190476191</v>
      </c>
      <c r="AI86" s="208" t="n">
        <f aca="false">AH55+AH71+AH82</f>
        <v>74.3177390176908</v>
      </c>
      <c r="AJ86" s="208" t="n">
        <f aca="false">AI26</f>
        <v>4.40476190476191</v>
      </c>
      <c r="AK86" s="209" t="n">
        <f aca="false">AI55+AI71+AI82</f>
        <v>7.43177390176908</v>
      </c>
      <c r="AN86" s="86"/>
      <c r="AO86" s="86"/>
      <c r="AP86" s="86"/>
      <c r="AQ86" s="86"/>
      <c r="AR86" s="86"/>
      <c r="AS86" s="86"/>
      <c r="AT86" s="86"/>
      <c r="AU86" s="86"/>
      <c r="AV86" s="86"/>
    </row>
    <row r="87" customFormat="false" ht="12.75" hidden="false" customHeight="false" outlineLevel="0" collapsed="false">
      <c r="U87" s="108"/>
      <c r="V87" s="108"/>
      <c r="W87" s="108"/>
      <c r="X87" s="108"/>
      <c r="Y87" s="108"/>
      <c r="Z87" s="108"/>
      <c r="AA87" s="108"/>
      <c r="AD87" s="173" t="s">
        <v>323</v>
      </c>
      <c r="AE87" s="86"/>
      <c r="AF87" s="20" t="n">
        <f aca="false">AG33</f>
        <v>925000</v>
      </c>
      <c r="AG87" s="20" t="n">
        <f aca="false">AG56+AG72</f>
        <v>338180.662253883</v>
      </c>
      <c r="AH87" s="208" t="n">
        <f aca="false">AH33</f>
        <v>55.0595238095238</v>
      </c>
      <c r="AI87" s="208" t="n">
        <f aca="false">AH56+AH72</f>
        <v>20.1298013246359</v>
      </c>
      <c r="AJ87" s="208" t="n">
        <f aca="false">AI33</f>
        <v>5.50595238095238</v>
      </c>
      <c r="AK87" s="209" t="n">
        <f aca="false">AI56+AI72</f>
        <v>2.01298013246359</v>
      </c>
      <c r="AN87" s="86"/>
      <c r="AO87" s="86"/>
      <c r="AP87" s="86"/>
      <c r="AQ87" s="86"/>
      <c r="AR87" s="86"/>
      <c r="AS87" s="86"/>
      <c r="AT87" s="86"/>
      <c r="AU87" s="86"/>
      <c r="AV87" s="86"/>
    </row>
    <row r="88" customFormat="false" ht="12.75" hidden="false" customHeight="false" outlineLevel="0" collapsed="false">
      <c r="U88" s="108"/>
      <c r="V88" s="108"/>
      <c r="W88" s="108"/>
      <c r="X88" s="108"/>
      <c r="Y88" s="108"/>
      <c r="Z88" s="108"/>
      <c r="AA88" s="108"/>
      <c r="AD88" s="173" t="s">
        <v>20</v>
      </c>
      <c r="AE88" s="86"/>
      <c r="AF88" s="20" t="n">
        <f aca="false">AG41</f>
        <v>455000</v>
      </c>
      <c r="AG88" s="20" t="n">
        <f aca="false">AG57+AG73</f>
        <v>68531.7344244433</v>
      </c>
      <c r="AH88" s="208" t="n">
        <f aca="false">AH41</f>
        <v>27.0833333333333</v>
      </c>
      <c r="AI88" s="208" t="n">
        <f aca="false">AH57+AH73</f>
        <v>4.07926990621686</v>
      </c>
      <c r="AJ88" s="208" t="n">
        <f aca="false">AI41</f>
        <v>2.70833333333333</v>
      </c>
      <c r="AK88" s="209" t="n">
        <f aca="false">AI57+AI73</f>
        <v>0.407926990621686</v>
      </c>
      <c r="AN88" s="86"/>
      <c r="AO88" s="86"/>
      <c r="AP88" s="86"/>
      <c r="AQ88" s="86"/>
      <c r="AR88" s="86"/>
      <c r="AS88" s="86"/>
      <c r="AT88" s="86"/>
      <c r="AU88" s="86"/>
      <c r="AV88" s="86"/>
    </row>
    <row r="89" customFormat="false" ht="13.5" hidden="false" customHeight="false" outlineLevel="0" collapsed="false">
      <c r="U89" s="108"/>
      <c r="V89" s="108"/>
      <c r="W89" s="108"/>
      <c r="X89" s="108"/>
      <c r="Y89" s="108"/>
      <c r="Z89" s="108"/>
      <c r="AA89" s="108"/>
      <c r="AD89" s="173" t="s">
        <v>25</v>
      </c>
      <c r="AE89" s="86"/>
      <c r="AF89" s="245" t="n">
        <f aca="false">AG42</f>
        <v>2120000</v>
      </c>
      <c r="AG89" s="245" t="n">
        <f aca="false">AG58+AG74+AG82</f>
        <v>1655250.41217553</v>
      </c>
      <c r="AH89" s="246" t="n">
        <f aca="false">AH42</f>
        <v>126.190476190476</v>
      </c>
      <c r="AI89" s="246" t="n">
        <f aca="false">AH58+AH74+AH82</f>
        <v>98.5268102485436</v>
      </c>
      <c r="AJ89" s="246" t="n">
        <f aca="false">AI42</f>
        <v>12.6190476190476</v>
      </c>
      <c r="AK89" s="247" t="n">
        <f aca="false">AI58+AI74+AI82</f>
        <v>9.85268102485436</v>
      </c>
      <c r="AN89" s="86"/>
      <c r="AO89" s="86"/>
      <c r="AP89" s="86"/>
      <c r="AQ89" s="86"/>
      <c r="AR89" s="86"/>
      <c r="AS89" s="86"/>
      <c r="AT89" s="86"/>
      <c r="AU89" s="86"/>
      <c r="AV89" s="86"/>
    </row>
    <row r="90" customFormat="false" ht="14.25" hidden="false" customHeight="false" outlineLevel="0" collapsed="false">
      <c r="AD90" s="193"/>
      <c r="AE90" s="74"/>
      <c r="AF90" s="74"/>
      <c r="AG90" s="74"/>
      <c r="AH90" s="74"/>
      <c r="AI90" s="74"/>
      <c r="AJ90" s="74"/>
      <c r="AK90" s="168"/>
      <c r="AN90" s="86"/>
      <c r="AO90" s="86"/>
      <c r="AP90" s="86"/>
      <c r="AQ90" s="86"/>
      <c r="AR90" s="86"/>
      <c r="AS90" s="86"/>
      <c r="AT90" s="86"/>
      <c r="AU90" s="86"/>
      <c r="AV90" s="86"/>
    </row>
    <row r="97" customFormat="false" ht="12.75" hidden="false" customHeight="false" outlineLevel="0" collapsed="false">
      <c r="AF97" s="248"/>
      <c r="AG97" s="248"/>
      <c r="AH97" s="248"/>
      <c r="AI97" s="248"/>
      <c r="AJ97" s="248"/>
      <c r="AK97" s="248"/>
    </row>
    <row r="98" customFormat="false" ht="12.75" hidden="false" customHeight="false" outlineLevel="0" collapsed="false">
      <c r="AF98" s="248"/>
      <c r="AG98" s="248"/>
      <c r="AH98" s="248"/>
      <c r="AI98" s="248"/>
      <c r="AJ98" s="248"/>
      <c r="AK98" s="248"/>
    </row>
    <row r="99" customFormat="false" ht="12.75" hidden="false" customHeight="false" outlineLevel="0" collapsed="false">
      <c r="AF99" s="248"/>
      <c r="AG99" s="248"/>
      <c r="AH99" s="248"/>
      <c r="AI99" s="248"/>
      <c r="AJ99" s="248"/>
      <c r="AK99" s="248"/>
    </row>
    <row r="628" customFormat="false" ht="12.75" hidden="false" customHeight="false" outlineLevel="0" collapsed="false">
      <c r="K628" s="87" t="n">
        <v>0</v>
      </c>
    </row>
  </sheetData>
  <printOptions headings="true" gridLines="true" gridLinesSet="true" horizontalCentered="false" verticalCentered="false"/>
  <pageMargins left="0.75" right="0.75" top="1" bottom="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CC171"/>
  <sheetViews>
    <sheetView showFormulas="false" showGridLines="true" showRowColHeaders="true" showZeros="true" rightToLeft="false" tabSelected="false" showOutlineSymbols="true" defaultGridColor="true" view="normal" topLeftCell="A1" colorId="64" zoomScale="70" zoomScaleNormal="70" zoomScalePageLayoutView="100" workbookViewId="0">
      <selection pane="topLeft" activeCell="A1" activeCellId="0" sqref="A1"/>
    </sheetView>
  </sheetViews>
  <sheetFormatPr defaultColWidth="8.6796875" defaultRowHeight="12.75" zeroHeight="false" outlineLevelRow="0" outlineLevelCol="0"/>
  <cols>
    <col collapsed="false" customWidth="true" hidden="false" outlineLevel="0" max="1" min="1" style="0" width="20.14"/>
    <col collapsed="false" customWidth="true" hidden="false" outlineLevel="0" max="2" min="2" style="0" width="7.42"/>
    <col collapsed="false" customWidth="true" hidden="false" outlineLevel="0" max="3" min="3" style="0" width="22"/>
    <col collapsed="false" customWidth="true" hidden="false" outlineLevel="0" max="4" min="4" style="0" width="17.57"/>
    <col collapsed="false" customWidth="true" hidden="false" outlineLevel="0" max="5" min="5" style="0" width="12.57"/>
    <col collapsed="false" customWidth="true" hidden="false" outlineLevel="0" max="34" min="6" style="0" width="7.29"/>
    <col collapsed="false" customWidth="true" hidden="false" outlineLevel="0" max="35" min="35" style="0" width="19.71"/>
    <col collapsed="false" customWidth="true" hidden="false" outlineLevel="0" max="36" min="36" style="0" width="10.85"/>
    <col collapsed="false" customWidth="true" hidden="false" outlineLevel="0" max="37" min="37" style="0" width="10"/>
    <col collapsed="false" customWidth="true" hidden="false" outlineLevel="0" max="38" min="38" style="0" width="8.15"/>
    <col collapsed="false" customWidth="true" hidden="false" outlineLevel="0" max="39" min="39" style="0" width="8"/>
    <col collapsed="false" customWidth="true" hidden="false" outlineLevel="0" max="40" min="40" style="0" width="8.42"/>
    <col collapsed="false" customWidth="true" hidden="false" outlineLevel="0" max="46" min="45" style="0" width="9.42"/>
    <col collapsed="false" customWidth="true" hidden="false" outlineLevel="0" max="74" min="74" style="0" width="12.86"/>
    <col collapsed="false" customWidth="true" hidden="false" outlineLevel="0" max="77" min="77" style="70" width="9.86"/>
  </cols>
  <sheetData>
    <row r="1" s="90" customFormat="true" ht="30" hidden="false" customHeight="false" outlineLevel="0" collapsed="false">
      <c r="A1" s="89" t="s">
        <v>80</v>
      </c>
      <c r="BY1" s="70"/>
    </row>
    <row r="3" customFormat="false" ht="12.75" hidden="false" customHeight="false" outlineLevel="0" collapsed="false">
      <c r="A3" s="0" t="s">
        <v>81</v>
      </c>
    </row>
    <row r="5" s="91" customFormat="true" ht="12.75" hidden="false" customHeight="false" outlineLevel="0" collapsed="false">
      <c r="BY5" s="70"/>
    </row>
    <row r="6" s="91" customFormat="true" ht="12.75" hidden="false" customHeight="false" outlineLevel="0" collapsed="false">
      <c r="A6" s="92" t="s">
        <v>82</v>
      </c>
      <c r="BY6" s="70"/>
    </row>
    <row r="7" s="91" customFormat="true" ht="12.75" hidden="false" customHeight="false" outlineLevel="0" collapsed="false">
      <c r="A7" s="92" t="s">
        <v>83</v>
      </c>
      <c r="BY7" s="70"/>
    </row>
    <row r="8" s="91" customFormat="true" ht="12.75" hidden="false" customHeight="false" outlineLevel="0" collapsed="false">
      <c r="A8" s="92" t="s">
        <v>84</v>
      </c>
      <c r="BY8" s="70"/>
    </row>
    <row r="9" s="91" customFormat="true" ht="12.75" hidden="false" customHeight="false" outlineLevel="0" collapsed="false">
      <c r="BY9" s="70"/>
    </row>
    <row r="10" s="91" customFormat="true" ht="12.75" hidden="false" customHeight="false" outlineLevel="0" collapsed="false">
      <c r="A10" s="92" t="s">
        <v>85</v>
      </c>
      <c r="BY10" s="70"/>
    </row>
    <row r="11" s="91" customFormat="true" ht="12.75" hidden="false" customHeight="false" outlineLevel="0" collapsed="false">
      <c r="A11" s="92"/>
      <c r="B11" s="92" t="s">
        <v>86</v>
      </c>
      <c r="BY11" s="70"/>
    </row>
    <row r="12" s="91" customFormat="true" ht="12.75" hidden="false" customHeight="false" outlineLevel="0" collapsed="false">
      <c r="A12" s="92"/>
      <c r="B12" s="92" t="s">
        <v>87</v>
      </c>
      <c r="BY12" s="70"/>
    </row>
    <row r="13" s="91" customFormat="true" ht="12.75" hidden="false" customHeight="false" outlineLevel="0" collapsed="false">
      <c r="A13" s="92"/>
      <c r="B13" s="92" t="s">
        <v>88</v>
      </c>
      <c r="BY13" s="70"/>
    </row>
    <row r="14" s="91" customFormat="true" ht="12.75" hidden="false" customHeight="false" outlineLevel="0" collapsed="false">
      <c r="A14" s="92"/>
      <c r="B14" s="92" t="s">
        <v>89</v>
      </c>
      <c r="BY14" s="70"/>
    </row>
    <row r="15" s="91" customFormat="true" ht="12.75" hidden="false" customHeight="false" outlineLevel="0" collapsed="false">
      <c r="B15" s="92" t="s">
        <v>90</v>
      </c>
      <c r="BY15" s="70"/>
    </row>
    <row r="16" customFormat="false" ht="13.5" hidden="false" customHeight="false" outlineLevel="0" collapsed="false"/>
    <row r="17" customFormat="false" ht="13.5" hidden="false" customHeight="false" outlineLevel="0" collapsed="false">
      <c r="A17" s="0" t="s">
        <v>324</v>
      </c>
      <c r="C17" s="249" t="n">
        <f aca="false">'Model Sheet 1'!C48</f>
        <v>4171</v>
      </c>
    </row>
    <row r="18" customFormat="false" ht="13.5" hidden="false" customHeight="false" outlineLevel="0" collapsed="false">
      <c r="A18" s="0" t="s">
        <v>325</v>
      </c>
      <c r="C18" s="250" t="str">
        <f aca="false">'Model Sheet 1'!C47</f>
        <v>23</v>
      </c>
    </row>
    <row r="20" customFormat="false" ht="13.5" hidden="false" customHeight="false" outlineLevel="0" collapsed="false">
      <c r="A20" s="0" t="s">
        <v>326</v>
      </c>
    </row>
    <row r="21" customFormat="false" ht="13.5" hidden="false" customHeight="false" outlineLevel="0" collapsed="false">
      <c r="A21" s="251"/>
      <c r="B21" s="153"/>
      <c r="C21" s="158"/>
      <c r="D21" s="153"/>
      <c r="E21" s="251"/>
      <c r="F21" s="251" t="s">
        <v>327</v>
      </c>
      <c r="G21" s="153"/>
      <c r="H21" s="153"/>
      <c r="I21" s="153"/>
      <c r="J21" s="153"/>
      <c r="K21" s="153"/>
      <c r="L21" s="153"/>
      <c r="M21" s="153"/>
      <c r="N21" s="153"/>
      <c r="O21" s="153"/>
      <c r="P21" s="153"/>
      <c r="Q21" s="153"/>
      <c r="R21" s="153"/>
      <c r="S21" s="153"/>
      <c r="T21" s="153"/>
      <c r="U21" s="153"/>
      <c r="V21" s="153"/>
      <c r="W21" s="153"/>
      <c r="X21" s="153"/>
      <c r="Y21" s="153"/>
      <c r="Z21" s="153"/>
      <c r="AA21" s="153"/>
      <c r="AB21" s="153"/>
      <c r="AC21" s="153"/>
      <c r="AD21" s="153"/>
      <c r="AE21" s="153"/>
      <c r="AF21" s="153"/>
      <c r="AG21" s="153"/>
      <c r="AH21" s="153"/>
      <c r="AI21" s="251"/>
      <c r="AJ21" s="252"/>
      <c r="AK21" s="158"/>
      <c r="AL21" s="30"/>
    </row>
    <row r="22" customFormat="false" ht="12.75" hidden="false" customHeight="false" outlineLevel="0" collapsed="false">
      <c r="A22" s="155"/>
      <c r="B22" s="30" t="s">
        <v>328</v>
      </c>
      <c r="C22" s="156"/>
      <c r="D22" s="30" t="s">
        <v>329</v>
      </c>
      <c r="E22" s="252" t="s">
        <v>330</v>
      </c>
      <c r="F22" s="30" t="n">
        <v>1</v>
      </c>
      <c r="G22" s="30" t="n">
        <v>2</v>
      </c>
      <c r="H22" s="30" t="n">
        <v>3</v>
      </c>
      <c r="I22" s="30" t="n">
        <v>4</v>
      </c>
      <c r="J22" s="30" t="n">
        <v>5</v>
      </c>
      <c r="K22" s="30" t="n">
        <v>6</v>
      </c>
      <c r="L22" s="30" t="n">
        <v>7</v>
      </c>
      <c r="M22" s="30" t="n">
        <v>8</v>
      </c>
      <c r="N22" s="30" t="n">
        <v>9</v>
      </c>
      <c r="O22" s="30" t="n">
        <v>10</v>
      </c>
      <c r="P22" s="30" t="n">
        <v>11</v>
      </c>
      <c r="Q22" s="30" t="n">
        <v>12</v>
      </c>
      <c r="R22" s="30" t="n">
        <v>13</v>
      </c>
      <c r="S22" s="30" t="n">
        <v>14</v>
      </c>
      <c r="T22" s="30" t="n">
        <v>15</v>
      </c>
      <c r="U22" s="30" t="n">
        <v>16</v>
      </c>
      <c r="V22" s="30" t="n">
        <v>17</v>
      </c>
      <c r="W22" s="30" t="n">
        <v>18</v>
      </c>
      <c r="X22" s="30" t="n">
        <v>19</v>
      </c>
      <c r="Y22" s="30" t="n">
        <v>20</v>
      </c>
      <c r="Z22" s="30" t="n">
        <v>21</v>
      </c>
      <c r="AA22" s="30" t="n">
        <v>22</v>
      </c>
      <c r="AB22" s="30" t="n">
        <v>23</v>
      </c>
      <c r="AC22" s="30" t="n">
        <v>24</v>
      </c>
      <c r="AD22" s="30" t="n">
        <v>25</v>
      </c>
      <c r="AE22" s="30" t="n">
        <v>26</v>
      </c>
      <c r="AF22" s="30" t="n">
        <v>27</v>
      </c>
      <c r="AG22" s="0" t="n">
        <v>28</v>
      </c>
      <c r="AH22" s="0" t="n">
        <v>29</v>
      </c>
      <c r="AI22" s="155" t="s">
        <v>331</v>
      </c>
      <c r="AJ22" s="172" t="s">
        <v>271</v>
      </c>
      <c r="AK22" s="156" t="s">
        <v>332</v>
      </c>
      <c r="AL22" s="30"/>
    </row>
    <row r="23" customFormat="false" ht="13.5" hidden="false" customHeight="false" outlineLevel="0" collapsed="false">
      <c r="A23" s="183"/>
      <c r="B23" s="68"/>
      <c r="C23" s="184"/>
      <c r="D23" s="68"/>
      <c r="E23" s="253"/>
      <c r="F23" s="68"/>
      <c r="G23" s="68"/>
      <c r="H23" s="68"/>
      <c r="I23" s="68"/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8"/>
      <c r="U23" s="68"/>
      <c r="V23" s="68"/>
      <c r="W23" s="68"/>
      <c r="X23" s="68"/>
      <c r="Y23" s="68"/>
      <c r="Z23" s="68"/>
      <c r="AA23" s="68"/>
      <c r="AB23" s="68"/>
      <c r="AC23" s="68"/>
      <c r="AD23" s="68"/>
      <c r="AE23" s="68"/>
      <c r="AF23" s="68"/>
      <c r="AG23" s="68"/>
      <c r="AH23" s="68"/>
      <c r="AI23" s="183"/>
      <c r="AJ23" s="253" t="s">
        <v>333</v>
      </c>
      <c r="AK23" s="184" t="s">
        <v>334</v>
      </c>
      <c r="AL23" s="30"/>
      <c r="AM23" s="0" t="s">
        <v>335</v>
      </c>
      <c r="AN23" s="0" t="s">
        <v>336</v>
      </c>
      <c r="AO23" s="0" t="s">
        <v>337</v>
      </c>
      <c r="AP23" s="70" t="s">
        <v>338</v>
      </c>
    </row>
    <row r="24" customFormat="false" ht="12.75" hidden="false" customHeight="false" outlineLevel="0" collapsed="false">
      <c r="A24" s="251" t="s">
        <v>339</v>
      </c>
      <c r="B24" s="153"/>
      <c r="C24" s="153"/>
      <c r="D24" s="252"/>
      <c r="E24" s="252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I24" s="155"/>
      <c r="AJ24" s="172"/>
      <c r="AK24" s="156"/>
      <c r="AL24" s="30"/>
      <c r="AP24" s="70"/>
    </row>
    <row r="25" customFormat="false" ht="12.75" hidden="false" customHeight="true" outlineLevel="0" collapsed="false">
      <c r="A25" s="155"/>
      <c r="B25" s="86" t="s">
        <v>340</v>
      </c>
      <c r="D25" s="180" t="n">
        <f aca="false">ROUND(('Model Sheet 2'!V30+'Model Sheet 2'!V28),0)</f>
        <v>10501237</v>
      </c>
      <c r="E25" s="254" t="n">
        <v>1.398581</v>
      </c>
      <c r="F25" s="255" t="n">
        <f aca="false">'IMPLAN Multipliers'!B93</f>
        <v>1.20842349529266</v>
      </c>
      <c r="G25" s="255" t="n">
        <f aca="false">'IMPLAN Multipliers'!C93</f>
        <v>1.22720873355865</v>
      </c>
      <c r="H25" s="255" t="n">
        <f aca="false">'IMPLAN Multipliers'!D93</f>
        <v>1.88800323009491</v>
      </c>
      <c r="I25" s="255" t="n">
        <f aca="false">'IMPLAN Multipliers'!E93</f>
        <v>1.22252607345581</v>
      </c>
      <c r="J25" s="255" t="n">
        <f aca="false">'IMPLAN Multipliers'!F93</f>
        <v>1.16197550296783</v>
      </c>
      <c r="K25" s="255" t="n">
        <f aca="false">'IMPLAN Multipliers'!G93</f>
        <v>1.16971349716187</v>
      </c>
      <c r="L25" s="255" t="n">
        <f aca="false">'IMPLAN Multipliers'!H93</f>
        <v>1.14663314819336</v>
      </c>
      <c r="M25" s="255" t="n">
        <f aca="false">'IMPLAN Multipliers'!I93</f>
        <v>1.67313718795776</v>
      </c>
      <c r="N25" s="255" t="n">
        <f aca="false">'IMPLAN Multipliers'!J93</f>
        <v>1.29842507839203</v>
      </c>
      <c r="O25" s="255" t="n">
        <f aca="false">'IMPLAN Multipliers'!K93</f>
        <v>1.23539960384369</v>
      </c>
      <c r="P25" s="255" t="n">
        <f aca="false">'IMPLAN Multipliers'!L93</f>
        <v>1.44187140464783</v>
      </c>
      <c r="Q25" s="255" t="n">
        <f aca="false">'IMPLAN Multipliers'!M93</f>
        <v>1.64202117919922</v>
      </c>
      <c r="R25" s="255" t="n">
        <f aca="false">'IMPLAN Multipliers'!N93</f>
        <v>1.49831986427307</v>
      </c>
      <c r="S25" s="255" t="n">
        <f aca="false">'IMPLAN Multipliers'!O93</f>
        <v>1.39539241790771</v>
      </c>
      <c r="T25" s="255" t="n">
        <f aca="false">'IMPLAN Multipliers'!P93</f>
        <v>1.14934456348419</v>
      </c>
      <c r="U25" s="255" t="n">
        <f aca="false">'IMPLAN Multipliers'!Q93</f>
        <v>1.50658297538757</v>
      </c>
      <c r="V25" s="255" t="n">
        <f aca="false">'IMPLAN Multipliers'!R93</f>
        <v>1.22877764701843</v>
      </c>
      <c r="W25" s="255" t="n">
        <f aca="false">'IMPLAN Multipliers'!S93</f>
        <v>1.25164520740509</v>
      </c>
      <c r="X25" s="255" t="n">
        <f aca="false">'IMPLAN Multipliers'!T93</f>
        <v>1.12914597988129</v>
      </c>
      <c r="Y25" s="255" t="n">
        <f aca="false">'IMPLAN Multipliers'!U93</f>
        <v>1.33416903018951</v>
      </c>
      <c r="Z25" s="255" t="n">
        <f aca="false">'IMPLAN Multipliers'!V93</f>
        <v>1.51454555988312</v>
      </c>
      <c r="AA25" s="255" t="n">
        <f aca="false">'IMPLAN Multipliers'!W93</f>
        <v>1.413609623909</v>
      </c>
      <c r="AB25" s="255" t="n">
        <f aca="false">'IMPLAN Multipliers'!X93</f>
        <v>1.25871658325195</v>
      </c>
      <c r="AC25" s="255" t="n">
        <f aca="false">'IMPLAN Multipliers'!Y93</f>
        <v>1.36358523368835</v>
      </c>
      <c r="AD25" s="255" t="n">
        <f aca="false">'IMPLAN Multipliers'!Z93</f>
        <v>1.43833827972412</v>
      </c>
      <c r="AE25" s="255" t="n">
        <f aca="false">'IMPLAN Multipliers'!AA93</f>
        <v>1.17661118507385</v>
      </c>
      <c r="AF25" s="255" t="n">
        <f aca="false">'IMPLAN Multipliers'!AB93</f>
        <v>1.36023676395416</v>
      </c>
      <c r="AG25" s="255" t="n">
        <f aca="false">'IMPLAN Multipliers'!AC93</f>
        <v>1.25475811958313</v>
      </c>
      <c r="AH25" s="255" t="n">
        <f aca="false">'IMPLAN Multipliers'!AD93</f>
        <v>1.39171934127808</v>
      </c>
      <c r="AI25" s="155" t="n">
        <f aca="false">ROUND(D25*E25,0)</f>
        <v>14686831</v>
      </c>
      <c r="AJ25" s="180" t="n">
        <f aca="false">ROUND(D25*(LOOKUP($C$18*1,$F$22:$AF$22,$F25:$AF25)),0)</f>
        <v>13218081</v>
      </c>
      <c r="AK25" s="156" t="n">
        <f aca="false">ROUND(D25*AO25,0)</f>
        <v>14052346</v>
      </c>
      <c r="AL25" s="256" t="n">
        <f aca="false">IF(MIN(AO25,AP25)&gt;1.1,MIN(AO25,AP25),1.1)</f>
        <v>1.25888352442229</v>
      </c>
      <c r="AM25" s="0" t="n">
        <f aca="false">SLOPE(E25:AH25,E$43:AH$43)</f>
        <v>1.74260094297356E-007</v>
      </c>
      <c r="AN25" s="0" t="n">
        <f aca="false">INTERCEPT(E25:AH25,E$43:AH$43)</f>
        <v>1.33743414838921</v>
      </c>
      <c r="AO25" s="256" t="n">
        <f aca="false">AN25+C$17*AM25</f>
        <v>1.33816098724252</v>
      </c>
      <c r="AP25" s="256" t="n">
        <f aca="false">LOOKUP($C$18*1,$F$22:$AF$22,$F25:$AF25)-((AM25*((LOOKUP($C$18*1,$F$22:$AF$22,$F$43:$AF$43))-$C$17)))</f>
        <v>1.25888352442229</v>
      </c>
    </row>
    <row r="26" customFormat="false" ht="12.75" hidden="false" customHeight="true" outlineLevel="0" collapsed="false">
      <c r="A26" s="155"/>
      <c r="B26" s="86" t="s">
        <v>341</v>
      </c>
      <c r="C26" s="70"/>
      <c r="D26" s="257" t="n">
        <f aca="false">'DOT CONSTR MODEL'!B219</f>
        <v>27303875.6063307</v>
      </c>
      <c r="E26" s="254" t="n">
        <v>1.543097</v>
      </c>
      <c r="F26" s="255" t="n">
        <f aca="false">'IMPLAN Multipliers'!B94</f>
        <v>1.04216718673706</v>
      </c>
      <c r="G26" s="255" t="n">
        <f aca="false">'IMPLAN Multipliers'!C94</f>
        <v>1.16141676902771</v>
      </c>
      <c r="H26" s="255" t="n">
        <f aca="false">'IMPLAN Multipliers'!D94</f>
        <v>1.70074844360352</v>
      </c>
      <c r="I26" s="255" t="n">
        <f aca="false">'IMPLAN Multipliers'!E94</f>
        <v>1.06912875175476</v>
      </c>
      <c r="J26" s="255" t="n">
        <f aca="false">'IMPLAN Multipliers'!F94</f>
        <v>1.16369569301605</v>
      </c>
      <c r="K26" s="255" t="n">
        <f aca="false">'IMPLAN Multipliers'!G94</f>
        <v>1.08965003490448</v>
      </c>
      <c r="L26" s="255" t="n">
        <f aca="false">'IMPLAN Multipliers'!H94</f>
        <v>1.0934990644455</v>
      </c>
      <c r="M26" s="255" t="n">
        <f aca="false">'IMPLAN Multipliers'!I94</f>
        <v>1.57574415206909</v>
      </c>
      <c r="N26" s="255" t="n">
        <f aca="false">'IMPLAN Multipliers'!J94</f>
        <v>1.29482865333557</v>
      </c>
      <c r="O26" s="255" t="n">
        <f aca="false">'IMPLAN Multipliers'!K94</f>
        <v>1.20589530467987</v>
      </c>
      <c r="P26" s="255" t="n">
        <f aca="false">'IMPLAN Multipliers'!L94</f>
        <v>1.33200693130493</v>
      </c>
      <c r="Q26" s="255" t="n">
        <f aca="false">'IMPLAN Multipliers'!M94</f>
        <v>1.49919521808624</v>
      </c>
      <c r="R26" s="255" t="n">
        <f aca="false">'IMPLAN Multipliers'!N94</f>
        <v>1.38759648799896</v>
      </c>
      <c r="S26" s="255" t="n">
        <f aca="false">'IMPLAN Multipliers'!O94</f>
        <v>1.30940926074982</v>
      </c>
      <c r="T26" s="255" t="n">
        <f aca="false">'IMPLAN Multipliers'!P94</f>
        <v>1.09060287475586</v>
      </c>
      <c r="U26" s="255" t="n">
        <f aca="false">'IMPLAN Multipliers'!Q94</f>
        <v>1.38932919502258</v>
      </c>
      <c r="V26" s="255" t="n">
        <f aca="false">'IMPLAN Multipliers'!R94</f>
        <v>1.11564874649048</v>
      </c>
      <c r="W26" s="255" t="n">
        <f aca="false">'IMPLAN Multipliers'!S94</f>
        <v>1.16245114803314</v>
      </c>
      <c r="X26" s="255" t="n">
        <f aca="false">'IMPLAN Multipliers'!T94</f>
        <v>1.09939122200012</v>
      </c>
      <c r="Y26" s="255" t="n">
        <f aca="false">'IMPLAN Multipliers'!U94</f>
        <v>1.2527779340744</v>
      </c>
      <c r="Z26" s="255" t="n">
        <f aca="false">'IMPLAN Multipliers'!V94</f>
        <v>1.27930235862732</v>
      </c>
      <c r="AA26" s="255" t="n">
        <f aca="false">'IMPLAN Multipliers'!W94</f>
        <v>1.2723491191864</v>
      </c>
      <c r="AB26" s="255" t="n">
        <f aca="false">'IMPLAN Multipliers'!X94</f>
        <v>1.18015539646149</v>
      </c>
      <c r="AC26" s="255" t="n">
        <f aca="false">'IMPLAN Multipliers'!Y94</f>
        <v>1.33323562145233</v>
      </c>
      <c r="AD26" s="255" t="n">
        <f aca="false">'IMPLAN Multipliers'!Z94</f>
        <v>1.34653842449188</v>
      </c>
      <c r="AE26" s="255" t="n">
        <f aca="false">'IMPLAN Multipliers'!AA94</f>
        <v>1.06971025466919</v>
      </c>
      <c r="AF26" s="255" t="n">
        <f aca="false">'IMPLAN Multipliers'!AB94</f>
        <v>1.29082238674164</v>
      </c>
      <c r="AG26" s="255" t="n">
        <f aca="false">'IMPLAN Multipliers'!AC94</f>
        <v>1.15500962734222</v>
      </c>
      <c r="AH26" s="255" t="n">
        <f aca="false">'IMPLAN Multipliers'!AD94</f>
        <v>1.21065676212311</v>
      </c>
      <c r="AI26" s="173" t="n">
        <f aca="false">ROUND(D26*E26,0)</f>
        <v>42132529</v>
      </c>
      <c r="AJ26" s="180" t="n">
        <f aca="false">ROUND(D26*(LOOKUP($C$18*1,$F$22:$AF$22,$F26:$AF26)),0)</f>
        <v>32222816</v>
      </c>
      <c r="AK26" s="174" t="n">
        <f aca="false">ROUND(D26*AO26,0)</f>
        <v>33802414</v>
      </c>
      <c r="AL26" s="256" t="n">
        <f aca="false">IF(MIN(AO26,AP26)&gt;1.1,MIN(AO26,AP26),1.1)</f>
        <v>1.18056517220765</v>
      </c>
      <c r="AM26" s="0" t="n">
        <f aca="false">SLOPE(E26:AH26,E$43:AH$43)</f>
        <v>4.27740862381244E-007</v>
      </c>
      <c r="AN26" s="0" t="n">
        <f aca="false">INTERCEPT(E26:AH26,E$43:AH$43)</f>
        <v>1.23622382088612</v>
      </c>
      <c r="AO26" s="256" t="n">
        <f aca="false">AN26+C$17*AM26</f>
        <v>1.23800792802311</v>
      </c>
      <c r="AP26" s="256" t="n">
        <f aca="false">LOOKUP($C$18*1,$F$22:$AF$22,$F26:$AF26)-((AM26*((LOOKUP($C$18*1,$F$22:$AF$22,$F$43:$AF$43))-$C$17)))</f>
        <v>1.18056517220765</v>
      </c>
    </row>
    <row r="27" customFormat="false" ht="12.75" hidden="false" customHeight="true" outlineLevel="0" collapsed="false">
      <c r="A27" s="155"/>
      <c r="B27" s="86" t="s">
        <v>342</v>
      </c>
      <c r="D27" s="180" t="n">
        <f aca="false">ROUND('Model Sheet 2'!V28,0)</f>
        <v>4153710</v>
      </c>
      <c r="E27" s="254" t="n">
        <v>1.506341</v>
      </c>
      <c r="F27" s="255" t="n">
        <f aca="false">'IMPLAN Multipliers'!B95</f>
        <v>1.0473028421402</v>
      </c>
      <c r="G27" s="255" t="n">
        <f aca="false">'IMPLAN Multipliers'!C95</f>
        <v>1.17721438407898</v>
      </c>
      <c r="H27" s="255" t="n">
        <f aca="false">'IMPLAN Multipliers'!D95</f>
        <v>1.75027585029602</v>
      </c>
      <c r="I27" s="255" t="n">
        <f aca="false">'IMPLAN Multipliers'!E95</f>
        <v>1.05206990242004</v>
      </c>
      <c r="J27" s="255" t="n">
        <f aca="false">'IMPLAN Multipliers'!F95</f>
        <v>1.18531501293182</v>
      </c>
      <c r="K27" s="255" t="n">
        <f aca="false">'IMPLAN Multipliers'!G95</f>
        <v>1.09437417984009</v>
      </c>
      <c r="L27" s="255" t="n">
        <f aca="false">'IMPLAN Multipliers'!H95</f>
        <v>1.09522247314453</v>
      </c>
      <c r="M27" s="255" t="n">
        <f aca="false">'IMPLAN Multipliers'!I95</f>
        <v>1.6809458732605</v>
      </c>
      <c r="N27" s="255" t="n">
        <f aca="false">'IMPLAN Multipliers'!J95</f>
        <v>1.26499342918396</v>
      </c>
      <c r="O27" s="255" t="n">
        <f aca="false">'IMPLAN Multipliers'!K95</f>
        <v>1.16566944122314</v>
      </c>
      <c r="P27" s="255" t="n">
        <f aca="false">'IMPLAN Multipliers'!L95</f>
        <v>1.36708796024323</v>
      </c>
      <c r="Q27" s="255" t="n">
        <f aca="false">'IMPLAN Multipliers'!M95</f>
        <v>1.61580717563629</v>
      </c>
      <c r="R27" s="255" t="n">
        <f aca="false">'IMPLAN Multipliers'!N95</f>
        <v>1.39522469043732</v>
      </c>
      <c r="S27" s="255" t="n">
        <f aca="false">'IMPLAN Multipliers'!O95</f>
        <v>1.3082070350647</v>
      </c>
      <c r="T27" s="255" t="n">
        <f aca="false">'IMPLAN Multipliers'!P95</f>
        <v>1.0884622335434</v>
      </c>
      <c r="U27" s="255" t="n">
        <f aca="false">'IMPLAN Multipliers'!Q95</f>
        <v>1.43932378292084</v>
      </c>
      <c r="V27" s="255" t="n">
        <f aca="false">'IMPLAN Multipliers'!R95</f>
        <v>1.12564766407013</v>
      </c>
      <c r="W27" s="255" t="n">
        <f aca="false">'IMPLAN Multipliers'!S95</f>
        <v>1.2156093120575</v>
      </c>
      <c r="X27" s="255" t="n">
        <f aca="false">'IMPLAN Multipliers'!T95</f>
        <v>1.07671272754669</v>
      </c>
      <c r="Y27" s="255" t="n">
        <f aca="false">'IMPLAN Multipliers'!U95</f>
        <v>1.26385939121246</v>
      </c>
      <c r="Z27" s="255" t="n">
        <f aca="false">'IMPLAN Multipliers'!V95</f>
        <v>1.31893825531006</v>
      </c>
      <c r="AA27" s="255" t="n">
        <f aca="false">'IMPLAN Multipliers'!W95</f>
        <v>1.26728856563568</v>
      </c>
      <c r="AB27" s="255" t="n">
        <f aca="false">'IMPLAN Multipliers'!X95</f>
        <v>1.17289161682129</v>
      </c>
      <c r="AC27" s="255" t="n">
        <f aca="false">'IMPLAN Multipliers'!Y95</f>
        <v>1.35713291168213</v>
      </c>
      <c r="AD27" s="255" t="n">
        <f aca="false">'IMPLAN Multipliers'!Z95</f>
        <v>1.4397736787796</v>
      </c>
      <c r="AE27" s="255" t="n">
        <f aca="false">'IMPLAN Multipliers'!AA95</f>
        <v>1.04396712779999</v>
      </c>
      <c r="AF27" s="255" t="n">
        <f aca="false">'IMPLAN Multipliers'!AB95</f>
        <v>1.26513051986694</v>
      </c>
      <c r="AG27" s="255" t="n">
        <f aca="false">'IMPLAN Multipliers'!AC95</f>
        <v>1.13934946060181</v>
      </c>
      <c r="AH27" s="255" t="n">
        <f aca="false">'IMPLAN Multipliers'!AD95</f>
        <v>1.23631799221039</v>
      </c>
      <c r="AI27" s="155" t="n">
        <f aca="false">ROUND(D27*E27,0)</f>
        <v>6256904</v>
      </c>
      <c r="AJ27" s="180" t="n">
        <f aca="false">ROUND(D27*(LOOKUP($C$18*1,$F$22:$AF$22,$F27:$AF27)),0)</f>
        <v>4871852</v>
      </c>
      <c r="AK27" s="156" t="n">
        <f aca="false">ROUND(D27*AO27,0)</f>
        <v>5210226</v>
      </c>
      <c r="AL27" s="256" t="n">
        <f aca="false">IF(MIN(AO27,AP27)&gt;1.1,MIN(AO27,AP27),1.1)</f>
        <v>1.17326580577781</v>
      </c>
      <c r="AM27" s="0" t="n">
        <f aca="false">SLOPE(E27:AH27,E$43:AH$43)</f>
        <v>3.90593900337449E-007</v>
      </c>
      <c r="AN27" s="0" t="n">
        <f aca="false">INTERCEPT(E27:AH27,E$43:AH$43)</f>
        <v>1.25272554367132</v>
      </c>
      <c r="AO27" s="256" t="n">
        <f aca="false">AN27+C$17*AM27</f>
        <v>1.25435471082963</v>
      </c>
      <c r="AP27" s="256" t="n">
        <f aca="false">LOOKUP($C$18*1,$F$22:$AF$22,$F27:$AF27)-((AM27*((LOOKUP($C$18*1,$F$22:$AF$22,$F$43:$AF$43))-$C$17)))</f>
        <v>1.17326580577781</v>
      </c>
    </row>
    <row r="28" customFormat="false" ht="12.75" hidden="false" customHeight="true" outlineLevel="0" collapsed="false">
      <c r="A28" s="155"/>
      <c r="B28" s="86" t="s">
        <v>342</v>
      </c>
      <c r="D28" s="180" t="n">
        <f aca="false">ROUND('Model Sheet 2'!V29,0)</f>
        <v>4999301</v>
      </c>
      <c r="E28" s="254" t="n">
        <v>1.506341</v>
      </c>
      <c r="F28" s="255" t="n">
        <f aca="false">F27</f>
        <v>1.0473028421402</v>
      </c>
      <c r="G28" s="255" t="n">
        <f aca="false">G27</f>
        <v>1.17721438407898</v>
      </c>
      <c r="H28" s="255" t="n">
        <f aca="false">H27</f>
        <v>1.75027585029602</v>
      </c>
      <c r="I28" s="255" t="n">
        <f aca="false">I27</f>
        <v>1.05206990242004</v>
      </c>
      <c r="J28" s="255" t="n">
        <f aca="false">J27</f>
        <v>1.18531501293182</v>
      </c>
      <c r="K28" s="255" t="n">
        <f aca="false">K27</f>
        <v>1.09437417984009</v>
      </c>
      <c r="L28" s="255" t="n">
        <f aca="false">L27</f>
        <v>1.09522247314453</v>
      </c>
      <c r="M28" s="255" t="n">
        <f aca="false">M27</f>
        <v>1.6809458732605</v>
      </c>
      <c r="N28" s="255" t="n">
        <f aca="false">N27</f>
        <v>1.26499342918396</v>
      </c>
      <c r="O28" s="255" t="n">
        <f aca="false">O27</f>
        <v>1.16566944122314</v>
      </c>
      <c r="P28" s="255" t="n">
        <f aca="false">P27</f>
        <v>1.36708796024323</v>
      </c>
      <c r="Q28" s="255" t="n">
        <f aca="false">Q27</f>
        <v>1.61580717563629</v>
      </c>
      <c r="R28" s="255" t="n">
        <f aca="false">R27</f>
        <v>1.39522469043732</v>
      </c>
      <c r="S28" s="255" t="n">
        <f aca="false">S27</f>
        <v>1.3082070350647</v>
      </c>
      <c r="T28" s="255" t="n">
        <f aca="false">T27</f>
        <v>1.0884622335434</v>
      </c>
      <c r="U28" s="255" t="n">
        <f aca="false">U27</f>
        <v>1.43932378292084</v>
      </c>
      <c r="V28" s="255" t="n">
        <f aca="false">V27</f>
        <v>1.12564766407013</v>
      </c>
      <c r="W28" s="255" t="n">
        <f aca="false">W27</f>
        <v>1.2156093120575</v>
      </c>
      <c r="X28" s="255" t="n">
        <f aca="false">X27</f>
        <v>1.07671272754669</v>
      </c>
      <c r="Y28" s="255" t="n">
        <f aca="false">Y27</f>
        <v>1.26385939121246</v>
      </c>
      <c r="Z28" s="255" t="n">
        <f aca="false">Z27</f>
        <v>1.31893825531006</v>
      </c>
      <c r="AA28" s="255" t="n">
        <f aca="false">AA27</f>
        <v>1.26728856563568</v>
      </c>
      <c r="AB28" s="255" t="n">
        <f aca="false">AB27</f>
        <v>1.17289161682129</v>
      </c>
      <c r="AC28" s="255" t="n">
        <f aca="false">AC27</f>
        <v>1.35713291168213</v>
      </c>
      <c r="AD28" s="255" t="n">
        <f aca="false">AD27</f>
        <v>1.4397736787796</v>
      </c>
      <c r="AE28" s="255" t="n">
        <f aca="false">AE27</f>
        <v>1.04396712779999</v>
      </c>
      <c r="AF28" s="255" t="n">
        <f aca="false">AF27</f>
        <v>1.26513051986694</v>
      </c>
      <c r="AG28" s="255" t="n">
        <f aca="false">AG27</f>
        <v>1.13934946060181</v>
      </c>
      <c r="AH28" s="255" t="n">
        <f aca="false">AH27</f>
        <v>1.23631799221039</v>
      </c>
      <c r="AI28" s="155" t="n">
        <f aca="false">ROUND(D28*E28,0)</f>
        <v>7530652</v>
      </c>
      <c r="AJ28" s="180" t="n">
        <f aca="false">ROUND(D28*(LOOKUP($C$18*1,$F$22:$AF$22,$F28:$AF28)),0)</f>
        <v>5863638</v>
      </c>
      <c r="AK28" s="156" t="n">
        <f aca="false">ROUND(D28*AO28,0)</f>
        <v>6270897</v>
      </c>
      <c r="AL28" s="256" t="n">
        <f aca="false">IF(MIN(AO28,AP28)&gt;1.1,MIN(AO28,AP28),1.1)</f>
        <v>1.17326580577781</v>
      </c>
      <c r="AM28" s="0" t="n">
        <f aca="false">SLOPE(E28:AH28,E$43:AH$43)</f>
        <v>3.90593900337449E-007</v>
      </c>
      <c r="AN28" s="0" t="n">
        <f aca="false">INTERCEPT(E28:AH28,E$43:AH$43)</f>
        <v>1.25272554367132</v>
      </c>
      <c r="AO28" s="256" t="n">
        <f aca="false">AN28+C$17*AM28</f>
        <v>1.25435471082963</v>
      </c>
      <c r="AP28" s="256" t="n">
        <f aca="false">LOOKUP($C$18*1,$F$22:$AF$22,$F28:$AF28)-((AM28*((LOOKUP($C$18*1,$F$22:$AF$22,$F$43:$AF$43))-$C$17)))</f>
        <v>1.17326580577781</v>
      </c>
    </row>
    <row r="29" customFormat="false" ht="12.75" hidden="false" customHeight="true" outlineLevel="0" collapsed="false">
      <c r="A29" s="155"/>
      <c r="B29" s="86" t="s">
        <v>343</v>
      </c>
      <c r="D29" s="180" t="n">
        <v>0</v>
      </c>
      <c r="E29" s="254" t="n">
        <v>1.420773</v>
      </c>
      <c r="F29" s="255" t="n">
        <f aca="false">'IMPLAN Multipliers'!B96</f>
        <v>1.26333892345428</v>
      </c>
      <c r="G29" s="255" t="n">
        <f aca="false">'IMPLAN Multipliers'!C96</f>
        <v>1.29717993736267</v>
      </c>
      <c r="H29" s="255" t="n">
        <f aca="false">'IMPLAN Multipliers'!D96</f>
        <v>1.78632938861847</v>
      </c>
      <c r="I29" s="255" t="n">
        <f aca="false">'IMPLAN Multipliers'!E96</f>
        <v>1.25145411491394</v>
      </c>
      <c r="J29" s="255" t="n">
        <f aca="false">'IMPLAN Multipliers'!F96</f>
        <v>1.30097532272339</v>
      </c>
      <c r="K29" s="255" t="n">
        <f aca="false">'IMPLAN Multipliers'!G96</f>
        <v>1.24005532264709</v>
      </c>
      <c r="L29" s="255" t="n">
        <f aca="false">'IMPLAN Multipliers'!H96</f>
        <v>1.23994410037994</v>
      </c>
      <c r="M29" s="255" t="n">
        <f aca="false">'IMPLAN Multipliers'!I96</f>
        <v>1.70129251480103</v>
      </c>
      <c r="N29" s="255" t="n">
        <f aca="false">'IMPLAN Multipliers'!J96</f>
        <v>1.51466917991638</v>
      </c>
      <c r="O29" s="255" t="n">
        <f aca="false">'IMPLAN Multipliers'!K96</f>
        <v>1.29667663574219</v>
      </c>
      <c r="P29" s="255" t="n">
        <f aca="false">'IMPLAN Multipliers'!L96</f>
        <v>1.51045167446136</v>
      </c>
      <c r="Q29" s="255" t="n">
        <f aca="false">'IMPLAN Multipliers'!M96</f>
        <v>1.58591485023499</v>
      </c>
      <c r="R29" s="255" t="n">
        <f aca="false">'IMPLAN Multipliers'!N96</f>
        <v>1.55654919147491</v>
      </c>
      <c r="S29" s="255" t="n">
        <f aca="false">'IMPLAN Multipliers'!O96</f>
        <v>1.49412083625793</v>
      </c>
      <c r="T29" s="255" t="n">
        <f aca="false">'IMPLAN Multipliers'!P96</f>
        <v>1.26135563850403</v>
      </c>
      <c r="U29" s="255" t="n">
        <f aca="false">'IMPLAN Multipliers'!Q96</f>
        <v>1.56572282314301</v>
      </c>
      <c r="V29" s="255" t="n">
        <f aca="false">'IMPLAN Multipliers'!R96</f>
        <v>1.29700970649719</v>
      </c>
      <c r="W29" s="255" t="n">
        <f aca="false">'IMPLAN Multipliers'!S96</f>
        <v>1.19599640369415</v>
      </c>
      <c r="X29" s="255" t="n">
        <f aca="false">'IMPLAN Multipliers'!T96</f>
        <v>1.23622953891754</v>
      </c>
      <c r="Y29" s="255" t="n">
        <f aca="false">'IMPLAN Multipliers'!U96</f>
        <v>1.39793944358826</v>
      </c>
      <c r="Z29" s="255" t="n">
        <f aca="false">'IMPLAN Multipliers'!V96</f>
        <v>1.43453919887543</v>
      </c>
      <c r="AA29" s="255" t="n">
        <f aca="false">'IMPLAN Multipliers'!W96</f>
        <v>1.4801584482193</v>
      </c>
      <c r="AB29" s="255" t="n">
        <f aca="false">'IMPLAN Multipliers'!X96</f>
        <v>1.30927634239197</v>
      </c>
      <c r="AC29" s="255" t="n">
        <f aca="false">'IMPLAN Multipliers'!Y96</f>
        <v>1.41987538337708</v>
      </c>
      <c r="AD29" s="255" t="n">
        <f aca="false">'IMPLAN Multipliers'!Z96</f>
        <v>1.43255233764648</v>
      </c>
      <c r="AE29" s="255" t="n">
        <f aca="false">'IMPLAN Multipliers'!AA96</f>
        <v>1.24122166633606</v>
      </c>
      <c r="AF29" s="255" t="n">
        <f aca="false">'IMPLAN Multipliers'!AB96</f>
        <v>1.47231841087341</v>
      </c>
      <c r="AG29" s="255" t="n">
        <f aca="false">'IMPLAN Multipliers'!AC96</f>
        <v>1.26425671577454</v>
      </c>
      <c r="AH29" s="255" t="n">
        <f aca="false">'IMPLAN Multipliers'!AD96</f>
        <v>1.44075727462769</v>
      </c>
      <c r="AI29" s="155" t="n">
        <f aca="false">ROUND(D29*E29,0)</f>
        <v>0</v>
      </c>
      <c r="AJ29" s="180" t="n">
        <f aca="false">ROUND(D29*(LOOKUP($C$18*1,$F$22:$AF$22,$F29:$AF29)),0)</f>
        <v>0</v>
      </c>
      <c r="AK29" s="156" t="n">
        <f aca="false">ROUND(D29*AO29,0)</f>
        <v>0</v>
      </c>
      <c r="AL29" s="256" t="n">
        <f aca="false">IF(MIN(AO29,AP29)&gt;1.1,MIN(AO29,AP29),1.1)</f>
        <v>1.30938111872272</v>
      </c>
      <c r="AM29" s="0" t="n">
        <f aca="false">SLOPE(E29:AH29,E$43:AH$43)</f>
        <v>1.09369865083147E-007</v>
      </c>
      <c r="AN29" s="0" t="n">
        <f aca="false">INTERCEPT(E29:AH29,E$43:AH$43)</f>
        <v>1.39160052726937</v>
      </c>
      <c r="AO29" s="256" t="n">
        <f aca="false">AN29+C$17*AM29</f>
        <v>1.39205670897663</v>
      </c>
      <c r="AP29" s="256" t="n">
        <f aca="false">LOOKUP($C$18*1,$F$22:$AF$22,$F29:$AF29)-((AM29*((LOOKUP($C$18*1,$F$22:$AF$22,$F$43:$AF$43))-$C$17)))</f>
        <v>1.30938111872272</v>
      </c>
    </row>
    <row r="30" customFormat="false" ht="12.75" hidden="false" customHeight="true" outlineLevel="0" collapsed="false">
      <c r="A30" s="155"/>
      <c r="B30" s="86" t="s">
        <v>344</v>
      </c>
      <c r="D30" s="180" t="n">
        <f aca="false">ROUND('Model Sheet 2'!V36,0)</f>
        <v>3910099</v>
      </c>
      <c r="E30" s="254" t="n">
        <v>1.435867</v>
      </c>
      <c r="F30" s="255" t="n">
        <f aca="false">'IMPLAN Multipliers'!B97</f>
        <v>1.13503921031952</v>
      </c>
      <c r="G30" s="255" t="n">
        <f aca="false">'IMPLAN Multipliers'!C97</f>
        <v>1.16653943061829</v>
      </c>
      <c r="H30" s="255" t="n">
        <f aca="false">'IMPLAN Multipliers'!D97</f>
        <v>1.70742229620616</v>
      </c>
      <c r="I30" s="255" t="n">
        <f aca="false">'IMPLAN Multipliers'!E97</f>
        <v>1.12712868054708</v>
      </c>
      <c r="J30" s="255" t="n">
        <f aca="false">'IMPLAN Multipliers'!F97</f>
        <v>1.13196682929993</v>
      </c>
      <c r="K30" s="255" t="n">
        <f aca="false">'IMPLAN Multipliers'!G97</f>
        <v>1.08110018571218</v>
      </c>
      <c r="L30" s="255" t="n">
        <f aca="false">'IMPLAN Multipliers'!H97</f>
        <v>1.10278447469076</v>
      </c>
      <c r="M30" s="255" t="n">
        <f aca="false">'IMPLAN Multipliers'!I97</f>
        <v>1.5238231420517</v>
      </c>
      <c r="N30" s="255" t="n">
        <f aca="false">'IMPLAN Multipliers'!J97</f>
        <v>1.26283657550812</v>
      </c>
      <c r="O30" s="255" t="n">
        <f aca="false">'IMPLAN Multipliers'!K97</f>
        <v>0.763148665428162</v>
      </c>
      <c r="P30" s="255" t="n">
        <f aca="false">'IMPLAN Multipliers'!L97</f>
        <v>1.32560455799103</v>
      </c>
      <c r="Q30" s="255" t="n">
        <f aca="false">'IMPLAN Multipliers'!M97</f>
        <v>1.45742285251617</v>
      </c>
      <c r="R30" s="255" t="n">
        <f aca="false">'IMPLAN Multipliers'!N97</f>
        <v>1.38259303569794</v>
      </c>
      <c r="S30" s="255" t="n">
        <f aca="false">'IMPLAN Multipliers'!O97</f>
        <v>1.32122341791789</v>
      </c>
      <c r="T30" s="255" t="n">
        <f aca="false">'IMPLAN Multipliers'!P97</f>
        <v>1.13713133335114</v>
      </c>
      <c r="U30" s="255" t="n">
        <f aca="false">'IMPLAN Multipliers'!Q97</f>
        <v>1.37777976195018</v>
      </c>
      <c r="V30" s="255" t="n">
        <f aca="false">'IMPLAN Multipliers'!R97</f>
        <v>1.15338643391927</v>
      </c>
      <c r="W30" s="255" t="n">
        <f aca="false">'IMPLAN Multipliers'!S97</f>
        <v>1.17526960372925</v>
      </c>
      <c r="X30" s="255" t="n">
        <f aca="false">'IMPLAN Multipliers'!T97</f>
        <v>0.721373438835144</v>
      </c>
      <c r="Y30" s="255" t="n">
        <f aca="false">'IMPLAN Multipliers'!U97</f>
        <v>1.22507421175639</v>
      </c>
      <c r="Z30" s="255" t="n">
        <f aca="false">'IMPLAN Multipliers'!V97</f>
        <v>1.33171304066976</v>
      </c>
      <c r="AA30" s="255" t="n">
        <f aca="false">'IMPLAN Multipliers'!W97</f>
        <v>1.27712043126424</v>
      </c>
      <c r="AB30" s="255" t="n">
        <f aca="false">'IMPLAN Multipliers'!X97</f>
        <v>1.11245044072469</v>
      </c>
      <c r="AC30" s="255" t="n">
        <f aca="false">'IMPLAN Multipliers'!Y97</f>
        <v>1.26872138182322</v>
      </c>
      <c r="AD30" s="255" t="n">
        <f aca="false">'IMPLAN Multipliers'!Z97</f>
        <v>1.31211984157562</v>
      </c>
      <c r="AE30" s="255" t="n">
        <f aca="false">'IMPLAN Multipliers'!AA97</f>
        <v>1.11330922444661</v>
      </c>
      <c r="AF30" s="255" t="n">
        <f aca="false">'IMPLAN Multipliers'!AB97</f>
        <v>1.2689669529597</v>
      </c>
      <c r="AG30" s="255" t="n">
        <f aca="false">'IMPLAN Multipliers'!AC97</f>
        <v>0.768258611361186</v>
      </c>
      <c r="AH30" s="255" t="n">
        <f aca="false">'IMPLAN Multipliers'!AD97</f>
        <v>1.23882953325907</v>
      </c>
      <c r="AI30" s="155" t="n">
        <f aca="false">ROUND(D30*E30,0)</f>
        <v>5614382</v>
      </c>
      <c r="AJ30" s="180" t="n">
        <f aca="false">ROUND(D30*(LOOKUP($C$18*1,$F$22:$AF$22,$F30:$AF30)),0)</f>
        <v>4349791</v>
      </c>
      <c r="AK30" s="156" t="n">
        <f aca="false">ROUND(D30*AO30,0)</f>
        <v>4673978</v>
      </c>
      <c r="AL30" s="256" t="n">
        <f aca="false">IF(MIN(AO30,AP30)&gt;1.1,MIN(AO30,AP30),1.1)</f>
        <v>1.11283841840071</v>
      </c>
      <c r="AM30" s="0" t="n">
        <f aca="false">SLOPE(E30:AH30,E$43:AH$43)</f>
        <v>4.04987135714264E-007</v>
      </c>
      <c r="AN30" s="0" t="n">
        <f aca="false">INTERCEPT(E30:AH30,E$43:AH$43)</f>
        <v>1.19367124345542</v>
      </c>
      <c r="AO30" s="256" t="n">
        <f aca="false">AN30+C$17*AM30</f>
        <v>1.19536044479849</v>
      </c>
      <c r="AP30" s="256" t="n">
        <f aca="false">LOOKUP($C$18*1,$F$22:$AF$22,$F30:$AF30)-((AM30*((LOOKUP($C$18*1,$F$22:$AF$22,$F$43:$AF$43))-$C$17)))</f>
        <v>1.11283841840071</v>
      </c>
    </row>
    <row r="31" customFormat="false" ht="12.75" hidden="false" customHeight="true" outlineLevel="0" collapsed="false">
      <c r="A31" s="155"/>
      <c r="B31" s="86" t="s">
        <v>345</v>
      </c>
      <c r="D31" s="180" t="n">
        <f aca="false">ROUND('Model Sheet 2'!V37,0)</f>
        <v>389060</v>
      </c>
      <c r="E31" s="254" t="n">
        <v>1.503361</v>
      </c>
      <c r="F31" s="255" t="n">
        <f aca="false">'IMPLAN Multipliers'!B98</f>
        <v>1.16139256954193</v>
      </c>
      <c r="G31" s="255" t="n">
        <f aca="false">'IMPLAN Multipliers'!C98</f>
        <v>0</v>
      </c>
      <c r="H31" s="255" t="n">
        <f aca="false">'IMPLAN Multipliers'!D98</f>
        <v>1.77545499801636</v>
      </c>
      <c r="I31" s="255" t="n">
        <f aca="false">'IMPLAN Multipliers'!E98</f>
        <v>1.1338711977005</v>
      </c>
      <c r="J31" s="255" t="n">
        <f aca="false">'IMPLAN Multipliers'!F98</f>
        <v>1.18697774410248</v>
      </c>
      <c r="K31" s="255" t="n">
        <f aca="false">'IMPLAN Multipliers'!G98</f>
        <v>1.12010228633881</v>
      </c>
      <c r="L31" s="255" t="n">
        <f aca="false">'IMPLAN Multipliers'!H98</f>
        <v>1.09772861003876</v>
      </c>
      <c r="M31" s="255" t="n">
        <f aca="false">'IMPLAN Multipliers'!I98</f>
        <v>1.59965872764587</v>
      </c>
      <c r="N31" s="255" t="n">
        <f aca="false">'IMPLAN Multipliers'!J98</f>
        <v>1.38904023170471</v>
      </c>
      <c r="O31" s="255" t="n">
        <f aca="false">'IMPLAN Multipliers'!K98</f>
        <v>1.18656432628632</v>
      </c>
      <c r="P31" s="255" t="n">
        <f aca="false">'IMPLAN Multipliers'!L98</f>
        <v>1.37208020687103</v>
      </c>
      <c r="Q31" s="255" t="n">
        <f aca="false">'IMPLAN Multipliers'!M98</f>
        <v>1.51550686359406</v>
      </c>
      <c r="R31" s="255" t="n">
        <f aca="false">'IMPLAN Multipliers'!N98</f>
        <v>1.4106365442276</v>
      </c>
      <c r="S31" s="255" t="n">
        <f aca="false">'IMPLAN Multipliers'!O98</f>
        <v>1.37008249759674</v>
      </c>
      <c r="T31" s="255" t="n">
        <f aca="false">'IMPLAN Multipliers'!P98</f>
        <v>1.16479647159576</v>
      </c>
      <c r="U31" s="255" t="n">
        <f aca="false">'IMPLAN Multipliers'!Q98</f>
        <v>1.43260717391968</v>
      </c>
      <c r="V31" s="255" t="n">
        <f aca="false">'IMPLAN Multipliers'!R98</f>
        <v>1.16344261169434</v>
      </c>
      <c r="W31" s="255" t="n">
        <f aca="false">'IMPLAN Multipliers'!S98</f>
        <v>1.18051743507385</v>
      </c>
      <c r="X31" s="255" t="n">
        <f aca="false">'IMPLAN Multipliers'!T98</f>
        <v>1.11089980602264</v>
      </c>
      <c r="Y31" s="255" t="n">
        <f aca="false">'IMPLAN Multipliers'!U98</f>
        <v>1.32304298877716</v>
      </c>
      <c r="Z31" s="255" t="n">
        <f aca="false">'IMPLAN Multipliers'!V98</f>
        <v>1.35624718666077</v>
      </c>
      <c r="AA31" s="255" t="n">
        <f aca="false">'IMPLAN Multipliers'!W98</f>
        <v>1.34713411331177</v>
      </c>
      <c r="AB31" s="255" t="n">
        <f aca="false">'IMPLAN Multipliers'!X98</f>
        <v>1.15693497657776</v>
      </c>
      <c r="AC31" s="255" t="n">
        <f aca="false">'IMPLAN Multipliers'!Y98</f>
        <v>1.31607794761658</v>
      </c>
      <c r="AD31" s="255" t="n">
        <f aca="false">'IMPLAN Multipliers'!Z98</f>
        <v>1.32407307624817</v>
      </c>
      <c r="AE31" s="255" t="n">
        <f aca="false">'IMPLAN Multipliers'!AA98</f>
        <v>0</v>
      </c>
      <c r="AF31" s="255" t="n">
        <f aca="false">'IMPLAN Multipliers'!AB98</f>
        <v>1.3364132642746</v>
      </c>
      <c r="AG31" s="255" t="n">
        <f aca="false">'IMPLAN Multipliers'!AC98</f>
        <v>1.18375074863434</v>
      </c>
      <c r="AH31" s="255" t="n">
        <f aca="false">'IMPLAN Multipliers'!AD98</f>
        <v>1.31360113620758</v>
      </c>
      <c r="AI31" s="155" t="n">
        <f aca="false">ROUND(D31*E31,0)</f>
        <v>584898</v>
      </c>
      <c r="AJ31" s="180" t="n">
        <f aca="false">ROUND(D31*(LOOKUP($C$18*1,$F$22:$AF$22,$F31:$AF31)),0)</f>
        <v>450117</v>
      </c>
      <c r="AK31" s="156" t="n">
        <f aca="false">ROUND(D31*AO31,0)</f>
        <v>464993</v>
      </c>
      <c r="AL31" s="256" t="n">
        <f aca="false">IF(MIN(AO31,AP31)&gt;1.1,MIN(AO31,AP31),1.1)</f>
        <v>1.15741668749629</v>
      </c>
      <c r="AM31" s="0" t="n">
        <f aca="false">SLOPE(E31:AH31,E$43:AH$43)</f>
        <v>5.02829768822966E-007</v>
      </c>
      <c r="AN31" s="0" t="n">
        <f aca="false">INTERCEPT(E31:AH31,E$43:AH$43)</f>
        <v>1.19307237444988</v>
      </c>
      <c r="AO31" s="256" t="n">
        <f aca="false">AN31+C$17*AM31</f>
        <v>1.19516967741564</v>
      </c>
      <c r="AP31" s="256" t="n">
        <f aca="false">LOOKUP($C$18*1,$F$22:$AF$22,$F31:$AF31)-((AM31*((LOOKUP($C$18*1,$F$22:$AF$22,$F$43:$AF$43))-$C$17)))</f>
        <v>1.15741668749629</v>
      </c>
    </row>
    <row r="32" customFormat="false" ht="12.75" hidden="false" customHeight="true" outlineLevel="0" collapsed="false">
      <c r="A32" s="155"/>
      <c r="D32" s="180"/>
      <c r="E32" s="258"/>
      <c r="F32" s="259"/>
      <c r="G32" s="260"/>
      <c r="H32" s="260"/>
      <c r="I32" s="260"/>
      <c r="J32" s="260"/>
      <c r="K32" s="260"/>
      <c r="L32" s="260"/>
      <c r="M32" s="260"/>
      <c r="N32" s="260"/>
      <c r="O32" s="260"/>
      <c r="P32" s="260"/>
      <c r="Q32" s="260"/>
      <c r="R32" s="261"/>
      <c r="S32" s="260"/>
      <c r="T32" s="260"/>
      <c r="U32" s="260"/>
      <c r="V32" s="260"/>
      <c r="W32" s="260"/>
      <c r="X32" s="260"/>
      <c r="Y32" s="260"/>
      <c r="Z32" s="260"/>
      <c r="AA32" s="260"/>
      <c r="AB32" s="260"/>
      <c r="AC32" s="260"/>
      <c r="AD32" s="260"/>
      <c r="AE32" s="260"/>
      <c r="AF32" s="260"/>
      <c r="AG32" s="262"/>
      <c r="AH32" s="262"/>
      <c r="AI32" s="173"/>
      <c r="AJ32" s="180"/>
      <c r="AK32" s="174"/>
      <c r="AL32" s="256"/>
      <c r="AM32" s="70"/>
      <c r="AN32" s="70"/>
      <c r="AO32" s="256"/>
      <c r="AP32" s="256"/>
      <c r="AQ32" s="70"/>
    </row>
    <row r="33" customFormat="false" ht="12.75" hidden="false" customHeight="true" outlineLevel="0" collapsed="false">
      <c r="A33" s="155" t="s">
        <v>346</v>
      </c>
      <c r="C33" s="86" t="s">
        <v>347</v>
      </c>
      <c r="D33" s="180" t="n">
        <f aca="false">'Model Sheet 3'!E20+'Model Sheet 3'!E22</f>
        <v>740000</v>
      </c>
      <c r="E33" s="254" t="n">
        <v>1.781264</v>
      </c>
      <c r="F33" s="263" t="n">
        <v>1.158615</v>
      </c>
      <c r="G33" s="263" t="n">
        <v>1.38305125</v>
      </c>
      <c r="H33" s="263" t="n">
        <v>1.38305125</v>
      </c>
      <c r="I33" s="263" t="n">
        <v>1.38305125</v>
      </c>
      <c r="J33" s="263" t="n">
        <v>1.38305125</v>
      </c>
      <c r="K33" s="263" t="n">
        <v>1.38305125</v>
      </c>
      <c r="L33" s="263" t="n">
        <v>1.38305125</v>
      </c>
      <c r="M33" s="263" t="n">
        <v>1.38305125</v>
      </c>
      <c r="N33" s="263" t="n">
        <v>1.38305125</v>
      </c>
      <c r="O33" s="263" t="n">
        <v>1.38305125</v>
      </c>
      <c r="P33" s="263" t="n">
        <v>1.478315</v>
      </c>
      <c r="Q33" s="263" t="n">
        <v>1.38305125</v>
      </c>
      <c r="R33" s="263" t="n">
        <v>1.498532</v>
      </c>
      <c r="S33" s="263" t="n">
        <v>1.38305125</v>
      </c>
      <c r="T33" s="263" t="n">
        <v>1.38305125</v>
      </c>
      <c r="U33" s="263" t="n">
        <v>1.38305125</v>
      </c>
      <c r="V33" s="263" t="n">
        <v>1.38305125</v>
      </c>
      <c r="W33" s="263" t="n">
        <v>1.38305125</v>
      </c>
      <c r="X33" s="263" t="n">
        <v>1.38305125</v>
      </c>
      <c r="Y33" s="263" t="n">
        <v>1.38305125</v>
      </c>
      <c r="Z33" s="263" t="n">
        <v>1.38305125</v>
      </c>
      <c r="AA33" s="263" t="n">
        <v>1.38305125</v>
      </c>
      <c r="AB33" s="263" t="n">
        <v>1.396743</v>
      </c>
      <c r="AC33" s="263" t="n">
        <v>1.38305125</v>
      </c>
      <c r="AD33" s="263" t="n">
        <v>1.38305125</v>
      </c>
      <c r="AE33" s="263" t="n">
        <v>1.38305125</v>
      </c>
      <c r="AF33" s="263" t="n">
        <v>1.38305125</v>
      </c>
      <c r="AG33" s="263"/>
      <c r="AH33" s="263"/>
      <c r="AI33" s="155" t="n">
        <f aca="false">ROUND(D33*E33,0)</f>
        <v>1318135</v>
      </c>
      <c r="AJ33" s="180" t="n">
        <f aca="false">ROUND(D33*(LOOKUP($C$18*1,$F$22:$AF$22,$F33:$AF33)),0)</f>
        <v>1033590</v>
      </c>
      <c r="AK33" s="156" t="n">
        <f aca="false">ROUND(D33*AO33,0)</f>
        <v>1017011</v>
      </c>
      <c r="AL33" s="256" t="n">
        <f aca="false">IF(MIN(AO33,AP33)&gt;1.1,MIN(AO33,AP33),1.1)</f>
        <v>1.37433936188705</v>
      </c>
      <c r="AM33" s="0" t="n">
        <f aca="false">SLOPE(E33:AH33,E$43:AH$43)</f>
        <v>4.76271989885304E-007</v>
      </c>
      <c r="AN33" s="0" t="n">
        <f aca="false">INTERCEPT(E33:AH33,E$43:AH$43)</f>
        <v>1.37235283141724</v>
      </c>
      <c r="AO33" s="256" t="n">
        <f aca="false">AN33+C$17*AM33</f>
        <v>1.37433936188705</v>
      </c>
      <c r="AP33" s="256" t="n">
        <f aca="false">LOOKUP($C$18*1,$F$22:$AF$22,$F33:$AF33)-((AM33*((LOOKUP($C$18*1,$F$22:$AF$22,$F$43:$AF$43))-$C$17)))</f>
        <v>1.39719926856631</v>
      </c>
    </row>
    <row r="34" customFormat="false" ht="12.75" hidden="false" customHeight="true" outlineLevel="0" collapsed="false">
      <c r="A34" s="155" t="s">
        <v>348</v>
      </c>
      <c r="C34" s="86" t="s">
        <v>347</v>
      </c>
      <c r="D34" s="180" t="n">
        <f aca="false">'Model Sheet 3'!E25+'Model Sheet 3'!E26+'Model Sheet 3'!E27+'Model Sheet 3'!E28+'Model Sheet 3'!E34+'Model Sheet 3'!E35</f>
        <v>340000</v>
      </c>
      <c r="E34" s="254" t="n">
        <v>1.781264</v>
      </c>
      <c r="F34" s="263" t="n">
        <v>1.158615</v>
      </c>
      <c r="G34" s="263" t="n">
        <v>1.38305125</v>
      </c>
      <c r="H34" s="263" t="n">
        <v>1.38305125</v>
      </c>
      <c r="I34" s="263" t="n">
        <v>1.38305125</v>
      </c>
      <c r="J34" s="263" t="n">
        <v>1.38305125</v>
      </c>
      <c r="K34" s="263" t="n">
        <v>1.38305125</v>
      </c>
      <c r="L34" s="263" t="n">
        <v>1.38305125</v>
      </c>
      <c r="M34" s="263" t="n">
        <v>1.38305125</v>
      </c>
      <c r="N34" s="263" t="n">
        <v>1.38305125</v>
      </c>
      <c r="O34" s="263" t="n">
        <v>1.38305125</v>
      </c>
      <c r="P34" s="263" t="n">
        <v>1.478315</v>
      </c>
      <c r="Q34" s="263" t="n">
        <v>1.38305125</v>
      </c>
      <c r="R34" s="263" t="n">
        <v>1.498532</v>
      </c>
      <c r="S34" s="263" t="n">
        <v>1.38305125</v>
      </c>
      <c r="T34" s="263" t="n">
        <v>1.38305125</v>
      </c>
      <c r="U34" s="263" t="n">
        <v>1.38305125</v>
      </c>
      <c r="V34" s="263" t="n">
        <v>1.38305125</v>
      </c>
      <c r="W34" s="263" t="n">
        <v>1.38305125</v>
      </c>
      <c r="X34" s="263" t="n">
        <v>1.38305125</v>
      </c>
      <c r="Y34" s="263" t="n">
        <v>1.38305125</v>
      </c>
      <c r="Z34" s="263" t="n">
        <v>1.38305125</v>
      </c>
      <c r="AA34" s="263" t="n">
        <v>1.38305125</v>
      </c>
      <c r="AB34" s="263" t="n">
        <v>1.396743</v>
      </c>
      <c r="AC34" s="263" t="n">
        <v>1.38305125</v>
      </c>
      <c r="AD34" s="263" t="n">
        <v>1.38305125</v>
      </c>
      <c r="AE34" s="263" t="n">
        <v>1.38305125</v>
      </c>
      <c r="AF34" s="263" t="n">
        <v>1.38305125</v>
      </c>
      <c r="AG34" s="263"/>
      <c r="AH34" s="263"/>
      <c r="AI34" s="155" t="n">
        <f aca="false">ROUND(D34*E34,0)</f>
        <v>605630</v>
      </c>
      <c r="AJ34" s="180" t="n">
        <f aca="false">ROUND(D34*(LOOKUP($C$18*1,$F$22:$AF$22,$F34:$AF34)),0)</f>
        <v>474893</v>
      </c>
      <c r="AK34" s="156" t="n">
        <f aca="false">ROUND(D34*AO34,0)</f>
        <v>467275</v>
      </c>
      <c r="AL34" s="256" t="n">
        <f aca="false">IF(MIN(AO34,AP34)&gt;1.1,MIN(AO34,AP34),1.1)</f>
        <v>1.37433936188705</v>
      </c>
      <c r="AM34" s="0" t="n">
        <f aca="false">SLOPE(E34:AH34,E$43:AH$43)</f>
        <v>4.76271989885304E-007</v>
      </c>
      <c r="AN34" s="0" t="n">
        <f aca="false">INTERCEPT(E34:AH34,E$43:AH$43)</f>
        <v>1.37235283141724</v>
      </c>
      <c r="AO34" s="256" t="n">
        <f aca="false">AN34+C$17*AM34</f>
        <v>1.37433936188705</v>
      </c>
      <c r="AP34" s="256" t="n">
        <f aca="false">LOOKUP($C$18*1,$F$22:$AF$22,$F34:$AF34)-((AM34*((LOOKUP($C$18*1,$F$22:$AF$22,$F$43:$AF$43))-$C$17)))</f>
        <v>1.39719926856631</v>
      </c>
    </row>
    <row r="35" customFormat="false" ht="12.75" hidden="false" customHeight="true" outlineLevel="0" collapsed="false">
      <c r="A35" s="155" t="s">
        <v>349</v>
      </c>
      <c r="C35" s="86" t="s">
        <v>347</v>
      </c>
      <c r="D35" s="180" t="n">
        <f aca="false">'Model Sheet 3'!E30+'Model Sheet 3'!E31+'Model Sheet 3'!E32</f>
        <v>215000</v>
      </c>
      <c r="E35" s="254" t="n">
        <v>1.781264</v>
      </c>
      <c r="F35" s="263" t="n">
        <v>1.158615</v>
      </c>
      <c r="G35" s="263" t="n">
        <v>1.38305125</v>
      </c>
      <c r="H35" s="263" t="n">
        <v>1.38305125</v>
      </c>
      <c r="I35" s="263" t="n">
        <v>1.38305125</v>
      </c>
      <c r="J35" s="263" t="n">
        <v>1.38305125</v>
      </c>
      <c r="K35" s="263" t="n">
        <v>1.38305125</v>
      </c>
      <c r="L35" s="263" t="n">
        <v>1.38305125</v>
      </c>
      <c r="M35" s="263" t="n">
        <v>1.38305125</v>
      </c>
      <c r="N35" s="263" t="n">
        <v>1.38305125</v>
      </c>
      <c r="O35" s="263" t="n">
        <v>1.38305125</v>
      </c>
      <c r="P35" s="263" t="n">
        <v>1.478315</v>
      </c>
      <c r="Q35" s="263" t="n">
        <v>1.38305125</v>
      </c>
      <c r="R35" s="263" t="n">
        <v>1.498532</v>
      </c>
      <c r="S35" s="263" t="n">
        <v>1.38305125</v>
      </c>
      <c r="T35" s="263" t="n">
        <v>1.38305125</v>
      </c>
      <c r="U35" s="263" t="n">
        <v>1.38305125</v>
      </c>
      <c r="V35" s="263" t="n">
        <v>1.38305125</v>
      </c>
      <c r="W35" s="263" t="n">
        <v>1.38305125</v>
      </c>
      <c r="X35" s="263" t="n">
        <v>1.38305125</v>
      </c>
      <c r="Y35" s="263" t="n">
        <v>1.38305125</v>
      </c>
      <c r="Z35" s="263" t="n">
        <v>1.38305125</v>
      </c>
      <c r="AA35" s="263" t="n">
        <v>1.38305125</v>
      </c>
      <c r="AB35" s="263" t="n">
        <v>1.396743</v>
      </c>
      <c r="AC35" s="263" t="n">
        <v>1.38305125</v>
      </c>
      <c r="AD35" s="263" t="n">
        <v>1.38305125</v>
      </c>
      <c r="AE35" s="263" t="n">
        <v>1.38305125</v>
      </c>
      <c r="AF35" s="263" t="n">
        <v>1.38305125</v>
      </c>
      <c r="AG35" s="263"/>
      <c r="AH35" s="263"/>
      <c r="AI35" s="155" t="n">
        <f aca="false">ROUND(D35*E35,0)</f>
        <v>382972</v>
      </c>
      <c r="AJ35" s="180" t="n">
        <f aca="false">ROUND(D35*(LOOKUP($C$18*1,$F$22:$AF$22,$F35:$AF35)),0)</f>
        <v>300300</v>
      </c>
      <c r="AK35" s="156" t="n">
        <f aca="false">ROUND(D35*AO35,0)</f>
        <v>295483</v>
      </c>
      <c r="AL35" s="256" t="n">
        <f aca="false">IF(MIN(AO35,AP35)&gt;1.1,MIN(AO35,AP35),1.1)</f>
        <v>1.37433936188705</v>
      </c>
      <c r="AM35" s="0" t="n">
        <f aca="false">SLOPE(E35:AH35,E$43:AH$43)</f>
        <v>4.76271989885304E-007</v>
      </c>
      <c r="AN35" s="0" t="n">
        <f aca="false">INTERCEPT(E35:AH35,E$43:AH$43)</f>
        <v>1.37235283141724</v>
      </c>
      <c r="AO35" s="256" t="n">
        <f aca="false">AN35+C$17*AM35</f>
        <v>1.37433936188705</v>
      </c>
      <c r="AP35" s="256" t="n">
        <f aca="false">LOOKUP($C$18*1,$F$22:$AF$22,$F35:$AF35)-((AM35*((LOOKUP($C$18*1,$F$22:$AF$22,$F$43:$AF$43))-$C$17)))</f>
        <v>1.39719926856631</v>
      </c>
    </row>
    <row r="36" customFormat="false" ht="12.75" hidden="false" customHeight="true" outlineLevel="0" collapsed="false">
      <c r="A36" s="155"/>
      <c r="B36" s="86" t="s">
        <v>350</v>
      </c>
      <c r="D36" s="180" t="n">
        <f aca="false">ROUND('Model Sheet 2'!V26+'Model Sheet 2'!V27,0)</f>
        <v>8193116</v>
      </c>
      <c r="E36" s="254" t="n">
        <v>1.388968</v>
      </c>
      <c r="F36" s="255" t="n">
        <f aca="false">'IMPLAN Multipliers'!B102</f>
        <v>1.19618606567383</v>
      </c>
      <c r="G36" s="255" t="n">
        <f aca="false">'IMPLAN Multipliers'!C102</f>
        <v>1.29058408737183</v>
      </c>
      <c r="H36" s="255" t="n">
        <f aca="false">'IMPLAN Multipliers'!D102</f>
        <v>1.89365577697754</v>
      </c>
      <c r="I36" s="255" t="n">
        <f aca="false">'IMPLAN Multipliers'!E102</f>
        <v>1.13028728961945</v>
      </c>
      <c r="J36" s="255" t="n">
        <f aca="false">'IMPLAN Multipliers'!F102</f>
        <v>1.18340051174164</v>
      </c>
      <c r="K36" s="255" t="n">
        <f aca="false">'IMPLAN Multipliers'!G102</f>
        <v>1.15822172164917</v>
      </c>
      <c r="L36" s="255" t="n">
        <f aca="false">'IMPLAN Multipliers'!H102</f>
        <v>1.14992463588715</v>
      </c>
      <c r="M36" s="255" t="n">
        <f aca="false">'IMPLAN Multipliers'!I102</f>
        <v>1.73601698875427</v>
      </c>
      <c r="N36" s="255" t="n">
        <f aca="false">'IMPLAN Multipliers'!J102</f>
        <v>1.33357465267181</v>
      </c>
      <c r="O36" s="255" t="n">
        <f aca="false">'IMPLAN Multipliers'!K102</f>
        <v>1.26856219768524</v>
      </c>
      <c r="P36" s="255" t="n">
        <f aca="false">'IMPLAN Multipliers'!L102</f>
        <v>1.47466659545898</v>
      </c>
      <c r="Q36" s="255" t="n">
        <f aca="false">'IMPLAN Multipliers'!M102</f>
        <v>1.69844090938568</v>
      </c>
      <c r="R36" s="255" t="n">
        <f aca="false">'IMPLAN Multipliers'!N102</f>
        <v>1.52293801307678</v>
      </c>
      <c r="S36" s="255" t="n">
        <f aca="false">'IMPLAN Multipliers'!O102</f>
        <v>1.52137923240662</v>
      </c>
      <c r="T36" s="255" t="n">
        <f aca="false">'IMPLAN Multipliers'!P102</f>
        <v>1.1701807975769</v>
      </c>
      <c r="U36" s="255" t="n">
        <f aca="false">'IMPLAN Multipliers'!Q102</f>
        <v>1.57105255126953</v>
      </c>
      <c r="V36" s="255" t="n">
        <f aca="false">'IMPLAN Multipliers'!R102</f>
        <v>1.14917886257172</v>
      </c>
      <c r="W36" s="255" t="n">
        <f aca="false">'IMPLAN Multipliers'!S102</f>
        <v>1.19521546363831</v>
      </c>
      <c r="X36" s="255" t="n">
        <f aca="false">'IMPLAN Multipliers'!T102</f>
        <v>1.15117144584656</v>
      </c>
      <c r="Y36" s="255" t="n">
        <f aca="false">'IMPLAN Multipliers'!U102</f>
        <v>1.37621140480042</v>
      </c>
      <c r="Z36" s="255" t="n">
        <f aca="false">'IMPLAN Multipliers'!V102</f>
        <v>1.50927293300629</v>
      </c>
      <c r="AA36" s="255" t="n">
        <f aca="false">'IMPLAN Multipliers'!W102</f>
        <v>1.44309687614441</v>
      </c>
      <c r="AB36" s="255" t="n">
        <f aca="false">'IMPLAN Multipliers'!X102</f>
        <v>1.14054620265961</v>
      </c>
      <c r="AC36" s="255" t="n">
        <f aca="false">'IMPLAN Multipliers'!Y102</f>
        <v>1.40235066413879</v>
      </c>
      <c r="AD36" s="255" t="n">
        <f aca="false">'IMPLAN Multipliers'!Z102</f>
        <v>1.46805727481842</v>
      </c>
      <c r="AE36" s="255" t="n">
        <f aca="false">'IMPLAN Multipliers'!AA102</f>
        <v>1.1274129152298</v>
      </c>
      <c r="AF36" s="255" t="n">
        <f aca="false">'IMPLAN Multipliers'!AB102</f>
        <v>1.44195830821991</v>
      </c>
      <c r="AG36" s="255" t="n">
        <f aca="false">'IMPLAN Multipliers'!AC102</f>
        <v>0</v>
      </c>
      <c r="AH36" s="255" t="n">
        <f aca="false">'IMPLAN Multipliers'!AD102</f>
        <v>1.46490037441254</v>
      </c>
      <c r="AI36" s="155" t="n">
        <f aca="false">ROUND(D36*E36,0)</f>
        <v>11379976</v>
      </c>
      <c r="AJ36" s="180" t="n">
        <f aca="false">ROUND(D36*(LOOKUP($C$18*1,$F$22:$AF$22,$F36:$AF36)),0)</f>
        <v>9344627</v>
      </c>
      <c r="AK36" s="156" t="n">
        <f aca="false">ROUND(D36*AO36,0)</f>
        <v>10725975</v>
      </c>
      <c r="AL36" s="256" t="n">
        <f aca="false">IF(MIN(AO36,AP36)&gt;1.1,MIN(AO36,AP36),1.1)</f>
        <v>1.14074764610655</v>
      </c>
      <c r="AM36" s="0" t="n">
        <f aca="false">SLOPE(E36:AH36,E$43:AH$43)</f>
        <v>2.10274996807201E-007</v>
      </c>
      <c r="AN36" s="0" t="n">
        <f aca="false">INTERCEPT(E36:AH36,E$43:AH$43)</f>
        <v>1.30826767010969</v>
      </c>
      <c r="AO36" s="256" t="n">
        <f aca="false">AN36+C$17*AM36</f>
        <v>1.30914472712138</v>
      </c>
      <c r="AP36" s="256" t="n">
        <f aca="false">LOOKUP($C$18*1,$F$22:$AF$22,$F36:$AF36)-((AM36*((LOOKUP($C$18*1,$F$22:$AF$22,$F$43:$AF$43))-$C$17)))</f>
        <v>1.14074764610655</v>
      </c>
    </row>
    <row r="37" customFormat="false" ht="12.75" hidden="false" customHeight="false" outlineLevel="0" collapsed="false">
      <c r="A37" s="155"/>
      <c r="B37" s="86"/>
      <c r="C37" s="86"/>
      <c r="D37" s="172"/>
      <c r="E37" s="172"/>
      <c r="F37" s="30"/>
      <c r="G37" s="86"/>
      <c r="H37" s="86"/>
      <c r="I37" s="86"/>
      <c r="J37" s="86"/>
      <c r="K37" s="86"/>
      <c r="L37" s="86"/>
      <c r="M37" s="86"/>
      <c r="N37" s="86"/>
      <c r="O37" s="86"/>
      <c r="P37" s="86"/>
      <c r="Q37" s="86"/>
      <c r="R37" s="86"/>
      <c r="S37" s="86"/>
      <c r="T37" s="86"/>
      <c r="U37" s="86"/>
      <c r="V37" s="86"/>
      <c r="W37" s="86"/>
      <c r="X37" s="86"/>
      <c r="Y37" s="86"/>
      <c r="Z37" s="86"/>
      <c r="AA37" s="86"/>
      <c r="AB37" s="86"/>
      <c r="AC37" s="86"/>
      <c r="AD37" s="86"/>
      <c r="AE37" s="86"/>
      <c r="AF37" s="86"/>
      <c r="AI37" s="155"/>
      <c r="AJ37" s="180"/>
      <c r="AK37" s="156"/>
      <c r="AL37" s="30"/>
      <c r="AP37" s="256"/>
    </row>
    <row r="38" customFormat="false" ht="13.5" hidden="false" customHeight="false" outlineLevel="0" collapsed="false">
      <c r="A38" s="155"/>
      <c r="B38" s="86" t="s">
        <v>351</v>
      </c>
      <c r="C38" s="86"/>
      <c r="D38" s="172"/>
      <c r="E38" s="253"/>
      <c r="F38" s="30"/>
      <c r="G38" s="86"/>
      <c r="H38" s="86"/>
      <c r="I38" s="86"/>
      <c r="J38" s="86"/>
      <c r="K38" s="86"/>
      <c r="L38" s="86"/>
      <c r="M38" s="86"/>
      <c r="N38" s="86"/>
      <c r="O38" s="86"/>
      <c r="P38" s="86"/>
      <c r="Q38" s="86"/>
      <c r="R38" s="86"/>
      <c r="S38" s="86"/>
      <c r="T38" s="86"/>
      <c r="U38" s="86"/>
      <c r="V38" s="86"/>
      <c r="W38" s="86"/>
      <c r="X38" s="86"/>
      <c r="Y38" s="86"/>
      <c r="Z38" s="86"/>
      <c r="AA38" s="86"/>
      <c r="AB38" s="86"/>
      <c r="AC38" s="86"/>
      <c r="AD38" s="86"/>
      <c r="AE38" s="86"/>
      <c r="AF38" s="86"/>
      <c r="AG38" s="74"/>
      <c r="AH38" s="74"/>
      <c r="AI38" s="264" t="n">
        <f aca="false">SUM(AI25:AI37)-AI26</f>
        <v>48360380</v>
      </c>
      <c r="AJ38" s="176" t="n">
        <f aca="false">SUM(AJ25:AJ37)-AJ26</f>
        <v>39906889</v>
      </c>
      <c r="AK38" s="206" t="n">
        <f aca="false">SUM(AK25:AK37)-AK26</f>
        <v>43178184</v>
      </c>
      <c r="AL38" s="265"/>
      <c r="AP38" s="256"/>
    </row>
    <row r="39" customFormat="false" ht="12.75" hidden="false" customHeight="false" outlineLevel="0" collapsed="false">
      <c r="A39" s="251" t="s">
        <v>352</v>
      </c>
      <c r="B39" s="189"/>
      <c r="C39" s="189"/>
      <c r="D39" s="153"/>
      <c r="E39" s="153"/>
      <c r="F39" s="153"/>
      <c r="G39" s="189"/>
      <c r="H39" s="189"/>
      <c r="I39" s="189"/>
      <c r="J39" s="189"/>
      <c r="K39" s="189"/>
      <c r="L39" s="189"/>
      <c r="M39" s="189"/>
      <c r="N39" s="189"/>
      <c r="O39" s="189"/>
      <c r="P39" s="189"/>
      <c r="Q39" s="189"/>
      <c r="R39" s="189"/>
      <c r="S39" s="189"/>
      <c r="T39" s="189"/>
      <c r="U39" s="189"/>
      <c r="V39" s="189"/>
      <c r="W39" s="189"/>
      <c r="X39" s="189"/>
      <c r="Y39" s="189"/>
      <c r="Z39" s="189"/>
      <c r="AA39" s="189"/>
      <c r="AB39" s="189"/>
      <c r="AC39" s="189"/>
      <c r="AD39" s="189"/>
      <c r="AE39" s="189"/>
      <c r="AF39" s="189"/>
      <c r="AG39" s="153"/>
      <c r="AH39" s="153"/>
      <c r="AI39" s="266" t="n">
        <f aca="false">D40</f>
        <v>24068964.4</v>
      </c>
      <c r="AJ39" s="266" t="n">
        <f aca="false">AI39*D47/D48</f>
        <v>18144296.24</v>
      </c>
      <c r="AK39" s="267" t="n">
        <f aca="false">AI39*D45/D48</f>
        <v>15181962.16</v>
      </c>
      <c r="AL39" s="265"/>
      <c r="AP39" s="256"/>
    </row>
    <row r="40" customFormat="false" ht="12.75" hidden="false" customHeight="false" outlineLevel="0" collapsed="false">
      <c r="A40" s="155"/>
      <c r="B40" s="86" t="s">
        <v>353</v>
      </c>
      <c r="C40" s="86"/>
      <c r="D40" s="30" t="n">
        <f aca="false">'Model Sheet 2'!V25*D48</f>
        <v>24068964.4</v>
      </c>
      <c r="E40" s="268" t="n">
        <v>1.268</v>
      </c>
      <c r="F40" s="268" t="n">
        <v>1.028</v>
      </c>
      <c r="G40" s="269" t="n">
        <v>1.1045</v>
      </c>
      <c r="H40" s="269" t="n">
        <v>1.1045</v>
      </c>
      <c r="I40" s="269" t="n">
        <v>1.1045</v>
      </c>
      <c r="J40" s="269" t="n">
        <v>1.1045</v>
      </c>
      <c r="K40" s="269" t="n">
        <v>1.1045</v>
      </c>
      <c r="L40" s="269" t="n">
        <v>1.1045</v>
      </c>
      <c r="M40" s="269" t="n">
        <v>1.1045</v>
      </c>
      <c r="N40" s="269" t="n">
        <v>1.1045</v>
      </c>
      <c r="O40" s="269" t="n">
        <v>1.1045</v>
      </c>
      <c r="P40" s="30" t="n">
        <v>1.162</v>
      </c>
      <c r="Q40" s="269" t="n">
        <v>1.1045</v>
      </c>
      <c r="R40" s="30" t="n">
        <v>1.124</v>
      </c>
      <c r="S40" s="269" t="n">
        <v>1.1045</v>
      </c>
      <c r="T40" s="269" t="n">
        <v>1.1045</v>
      </c>
      <c r="U40" s="269" t="n">
        <v>1.1045</v>
      </c>
      <c r="V40" s="269" t="n">
        <v>1.1045</v>
      </c>
      <c r="W40" s="269" t="n">
        <v>1.1045</v>
      </c>
      <c r="X40" s="269" t="n">
        <v>1.1045</v>
      </c>
      <c r="Y40" s="269" t="n">
        <v>1.1045</v>
      </c>
      <c r="Z40" s="269" t="n">
        <v>1.1045</v>
      </c>
      <c r="AA40" s="269" t="n">
        <v>1.1045</v>
      </c>
      <c r="AB40" s="30" t="n">
        <v>1.104</v>
      </c>
      <c r="AC40" s="269" t="n">
        <v>1.1045</v>
      </c>
      <c r="AD40" s="269" t="n">
        <v>1.1045</v>
      </c>
      <c r="AE40" s="269" t="n">
        <v>1.1045</v>
      </c>
      <c r="AF40" s="269" t="n">
        <v>1.1045</v>
      </c>
      <c r="AI40" s="265" t="n">
        <f aca="false">ROUND(AI39*E40,0)</f>
        <v>30519447</v>
      </c>
      <c r="AJ40" s="265" t="n">
        <f aca="false">ROUND(AJ39*(LOOKUP($C$18*1,$F$22:$AF$22,$F40:$AF40)),0)</f>
        <v>20031303</v>
      </c>
      <c r="AK40" s="270" t="n">
        <f aca="false">AK39*AL40</f>
        <v>16713852.8965032</v>
      </c>
      <c r="AL40" s="256" t="n">
        <f aca="false">IF(MIN(AO40,AP40)&gt;1.05,MIN(AO40,AP40),1.051)</f>
        <v>1.1009020257302</v>
      </c>
      <c r="AM40" s="0" t="n">
        <f aca="false">SLOPE(E40:AH40,E$43:AH$43)</f>
        <v>1.95986189430601E-007</v>
      </c>
      <c r="AN40" s="0" t="n">
        <f aca="false">INTERCEPT(E40:AH40,E$43:AH$43)</f>
        <v>1.10008456733408</v>
      </c>
      <c r="AO40" s="0" t="n">
        <f aca="false">AN40+C$17*AM40</f>
        <v>1.1009020257302</v>
      </c>
      <c r="AP40" s="256" t="n">
        <f aca="false">LOOKUP($C$18*1,$F$22:$AF$22,$F40:$AF40)-((AM40*((LOOKUP($C$18*1,$F$22:$AF$22,$F$43:$AF$43))-$C$17)))</f>
        <v>1.10418775476947</v>
      </c>
    </row>
    <row r="41" customFormat="false" ht="13.5" hidden="false" customHeight="false" outlineLevel="0" collapsed="false">
      <c r="A41" s="155"/>
      <c r="B41" s="86" t="s">
        <v>354</v>
      </c>
      <c r="C41" s="86"/>
      <c r="D41" s="30"/>
      <c r="E41" s="268" t="n">
        <v>0.6845</v>
      </c>
      <c r="F41" s="268" t="n">
        <v>0.6759</v>
      </c>
      <c r="G41" s="269" t="n">
        <v>0.678325</v>
      </c>
      <c r="H41" s="269" t="n">
        <v>0.678325</v>
      </c>
      <c r="I41" s="269" t="n">
        <v>0.678325</v>
      </c>
      <c r="J41" s="269" t="n">
        <v>0.678325</v>
      </c>
      <c r="K41" s="269" t="n">
        <v>0.678325</v>
      </c>
      <c r="L41" s="269" t="n">
        <v>0.678325</v>
      </c>
      <c r="M41" s="269" t="n">
        <v>0.678325</v>
      </c>
      <c r="N41" s="269" t="n">
        <v>0.678325</v>
      </c>
      <c r="O41" s="269" t="n">
        <v>0.678325</v>
      </c>
      <c r="P41" s="30" t="n">
        <v>0.6745</v>
      </c>
      <c r="Q41" s="269" t="n">
        <v>0.678325</v>
      </c>
      <c r="R41" s="30" t="n">
        <v>0.6784</v>
      </c>
      <c r="S41" s="269" t="n">
        <v>0.678325</v>
      </c>
      <c r="T41" s="269" t="n">
        <v>0.678325</v>
      </c>
      <c r="U41" s="269" t="n">
        <v>0.678325</v>
      </c>
      <c r="V41" s="269" t="n">
        <v>0.678325</v>
      </c>
      <c r="W41" s="269" t="n">
        <v>0.678325</v>
      </c>
      <c r="X41" s="269" t="n">
        <v>0.678325</v>
      </c>
      <c r="Y41" s="269" t="n">
        <v>0.678325</v>
      </c>
      <c r="Z41" s="269" t="n">
        <v>0.678325</v>
      </c>
      <c r="AA41" s="269" t="n">
        <v>0.678325</v>
      </c>
      <c r="AB41" s="30" t="n">
        <v>0.6845</v>
      </c>
      <c r="AC41" s="269" t="n">
        <v>0.678325</v>
      </c>
      <c r="AD41" s="269" t="n">
        <v>0.678325</v>
      </c>
      <c r="AE41" s="269" t="n">
        <v>0.678325</v>
      </c>
      <c r="AF41" s="269" t="n">
        <v>0.678325</v>
      </c>
      <c r="AG41" s="68"/>
      <c r="AH41" s="68"/>
      <c r="AI41" s="271" t="n">
        <f aca="false">AI40*E41</f>
        <v>20890561.4715</v>
      </c>
      <c r="AJ41" s="265" t="n">
        <f aca="false">ROUND(AJ40*(LOOKUP($C$18*1,$F$22:$AF$22,$F41:$AF41)),0)</f>
        <v>13711427</v>
      </c>
      <c r="AK41" s="270" t="n">
        <f aca="false">AK40*(LOOKUP($C$18*1,$F$22:$AF$22,$F41:$AF41))</f>
        <v>11440632.3076564</v>
      </c>
      <c r="AL41" s="30"/>
      <c r="AP41" s="70"/>
    </row>
    <row r="42" customFormat="false" ht="13.5" hidden="false" customHeight="false" outlineLevel="0" collapsed="false">
      <c r="A42" s="150" t="s">
        <v>355</v>
      </c>
      <c r="B42" s="272"/>
      <c r="C42" s="272"/>
      <c r="D42" s="151"/>
      <c r="E42" s="151"/>
      <c r="F42" s="151"/>
      <c r="G42" s="151"/>
      <c r="H42" s="151"/>
      <c r="I42" s="151"/>
      <c r="J42" s="151"/>
      <c r="K42" s="151"/>
      <c r="L42" s="151"/>
      <c r="M42" s="151"/>
      <c r="N42" s="151"/>
      <c r="O42" s="151"/>
      <c r="P42" s="151"/>
      <c r="Q42" s="151"/>
      <c r="R42" s="151"/>
      <c r="S42" s="151"/>
      <c r="T42" s="151"/>
      <c r="U42" s="151"/>
      <c r="V42" s="151"/>
      <c r="W42" s="151"/>
      <c r="X42" s="151"/>
      <c r="Y42" s="151"/>
      <c r="Z42" s="151"/>
      <c r="AA42" s="151"/>
      <c r="AB42" s="151"/>
      <c r="AC42" s="151"/>
      <c r="AD42" s="151"/>
      <c r="AE42" s="151"/>
      <c r="AF42" s="151"/>
      <c r="AG42" s="68"/>
      <c r="AH42" s="68"/>
      <c r="AI42" s="271" t="n">
        <f aca="false">AI38+AI41</f>
        <v>69250941.4715</v>
      </c>
      <c r="AJ42" s="273" t="n">
        <f aca="false">AJ38+AJ41</f>
        <v>53618316</v>
      </c>
      <c r="AK42" s="273" t="n">
        <f aca="false">AK38+AK41</f>
        <v>54618816.3076564</v>
      </c>
      <c r="AL42" s="30"/>
      <c r="AP42" s="70"/>
    </row>
    <row r="43" customFormat="false" ht="12.75" hidden="false" customHeight="false" outlineLevel="0" collapsed="false">
      <c r="A43" s="155" t="s">
        <v>356</v>
      </c>
      <c r="B43" s="86"/>
      <c r="C43" s="86"/>
      <c r="D43" s="30"/>
      <c r="E43" s="86" t="n">
        <v>735662</v>
      </c>
      <c r="F43" s="86" t="n">
        <v>3281</v>
      </c>
      <c r="G43" s="274" t="n">
        <v>5830</v>
      </c>
      <c r="H43" s="274" t="n">
        <v>95994</v>
      </c>
      <c r="I43" s="274" t="n">
        <v>17851</v>
      </c>
      <c r="J43" s="274" t="n">
        <v>933</v>
      </c>
      <c r="K43" s="274" t="n">
        <v>1790</v>
      </c>
      <c r="L43" s="274" t="n">
        <v>5020</v>
      </c>
      <c r="M43" s="274" t="n">
        <v>99549</v>
      </c>
      <c r="N43" s="274" t="n">
        <v>2527</v>
      </c>
      <c r="O43" s="274" t="n">
        <v>2179</v>
      </c>
      <c r="P43" s="274" t="n">
        <v>33030</v>
      </c>
      <c r="Q43" s="274" t="n">
        <v>56813</v>
      </c>
      <c r="R43" s="274" t="n">
        <v>13828</v>
      </c>
      <c r="S43" s="274" t="n">
        <v>13815</v>
      </c>
      <c r="T43" s="274" t="n">
        <v>7938</v>
      </c>
      <c r="U43" s="274" t="n">
        <v>1691</v>
      </c>
      <c r="V43" s="274" t="n">
        <v>300780</v>
      </c>
      <c r="W43" s="274" t="n">
        <v>9869</v>
      </c>
      <c r="X43" s="274" t="n">
        <v>9865</v>
      </c>
      <c r="Y43" s="274" t="n">
        <v>7791</v>
      </c>
      <c r="Z43" s="274" t="n">
        <v>6443</v>
      </c>
      <c r="AA43" s="274" t="n">
        <v>9034</v>
      </c>
      <c r="AB43" s="274" t="n">
        <v>3213</v>
      </c>
      <c r="AC43" s="274" t="n">
        <v>981</v>
      </c>
      <c r="AD43" s="274" t="n">
        <v>7092</v>
      </c>
      <c r="AE43" s="274" t="n">
        <v>9811</v>
      </c>
      <c r="AF43" s="274" t="n">
        <v>2453</v>
      </c>
      <c r="AG43" s="0" t="n">
        <v>622</v>
      </c>
      <c r="AH43" s="0" t="n">
        <v>5639</v>
      </c>
      <c r="AI43" s="265"/>
      <c r="AJ43" s="265"/>
      <c r="AK43" s="156"/>
      <c r="AL43" s="86"/>
      <c r="AP43" s="70"/>
    </row>
    <row r="44" customFormat="false" ht="12.75" hidden="false" customHeight="false" outlineLevel="0" collapsed="false">
      <c r="A44" s="155" t="s">
        <v>357</v>
      </c>
      <c r="B44" s="86"/>
      <c r="C44" s="86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  <c r="AA44" s="30"/>
      <c r="AB44" s="30"/>
      <c r="AC44" s="30"/>
      <c r="AD44" s="30"/>
      <c r="AE44" s="30"/>
      <c r="AF44" s="30"/>
      <c r="AI44" s="265"/>
      <c r="AJ44" s="265"/>
      <c r="AK44" s="174"/>
      <c r="AL44" s="86"/>
    </row>
    <row r="45" customFormat="false" ht="12.75" hidden="false" customHeight="false" outlineLevel="0" collapsed="false">
      <c r="A45" s="155"/>
      <c r="B45" s="86" t="s">
        <v>358</v>
      </c>
      <c r="C45" s="86"/>
      <c r="D45" s="268" t="n">
        <v>0.41</v>
      </c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  <c r="AA45" s="30"/>
      <c r="AB45" s="30"/>
      <c r="AC45" s="30"/>
      <c r="AD45" s="30"/>
      <c r="AE45" s="30"/>
      <c r="AF45" s="30"/>
      <c r="AI45" s="30"/>
      <c r="AJ45" s="86"/>
      <c r="AK45" s="156"/>
      <c r="AL45" s="30"/>
    </row>
    <row r="46" customFormat="false" ht="12.75" hidden="false" customHeight="false" outlineLevel="0" collapsed="false">
      <c r="A46" s="155"/>
      <c r="B46" s="86" t="s">
        <v>359</v>
      </c>
      <c r="C46" s="86"/>
      <c r="D46" s="275" t="n">
        <v>45000</v>
      </c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0"/>
      <c r="AA46" s="30"/>
      <c r="AB46" s="30"/>
      <c r="AC46" s="30"/>
      <c r="AD46" s="30"/>
      <c r="AE46" s="30"/>
      <c r="AF46" s="30"/>
      <c r="AI46" s="30"/>
      <c r="AJ46" s="86"/>
      <c r="AK46" s="156"/>
      <c r="AL46" s="30"/>
    </row>
    <row r="47" customFormat="false" ht="12.75" hidden="false" customHeight="false" outlineLevel="0" collapsed="false">
      <c r="A47" s="155"/>
      <c r="B47" s="86" t="s">
        <v>360</v>
      </c>
      <c r="C47" s="86"/>
      <c r="D47" s="268" t="n">
        <v>0.49</v>
      </c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30"/>
      <c r="AB47" s="30"/>
      <c r="AC47" s="30"/>
      <c r="AD47" s="30"/>
      <c r="AE47" s="30"/>
      <c r="AF47" s="30"/>
      <c r="AI47" s="30"/>
      <c r="AJ47" s="86"/>
      <c r="AK47" s="156"/>
      <c r="AL47" s="30"/>
    </row>
    <row r="48" customFormat="false" ht="12.75" hidden="false" customHeight="false" outlineLevel="0" collapsed="false">
      <c r="A48" s="155"/>
      <c r="B48" s="86" t="s">
        <v>361</v>
      </c>
      <c r="C48" s="86"/>
      <c r="D48" s="268" t="n">
        <v>0.65</v>
      </c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0"/>
      <c r="AD48" s="30"/>
      <c r="AE48" s="30"/>
      <c r="AF48" s="30"/>
      <c r="AI48" s="30"/>
      <c r="AJ48" s="30"/>
      <c r="AK48" s="156"/>
      <c r="AL48" s="30"/>
    </row>
    <row r="49" customFormat="false" ht="12.75" hidden="false" customHeight="false" outlineLevel="0" collapsed="false">
      <c r="A49" s="155"/>
      <c r="B49" s="30" t="s">
        <v>362</v>
      </c>
      <c r="C49" s="30"/>
      <c r="D49" s="268" t="n">
        <v>0.15</v>
      </c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  <c r="AD49" s="30"/>
      <c r="AE49" s="30"/>
      <c r="AF49" s="30"/>
      <c r="AI49" s="30"/>
      <c r="AJ49" s="30"/>
      <c r="AK49" s="156"/>
      <c r="AL49" s="30"/>
    </row>
    <row r="50" customFormat="false" ht="12.75" hidden="false" customHeight="false" outlineLevel="0" collapsed="false">
      <c r="A50" s="155"/>
      <c r="B50" s="30" t="s">
        <v>363</v>
      </c>
      <c r="C50" s="30"/>
      <c r="D50" s="268" t="n">
        <v>0.15</v>
      </c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30"/>
      <c r="AD50" s="30"/>
      <c r="AE50" s="30"/>
      <c r="AF50" s="30"/>
      <c r="AI50" s="30"/>
      <c r="AJ50" s="30"/>
      <c r="AK50" s="156"/>
      <c r="AL50" s="30"/>
    </row>
    <row r="51" customFormat="false" ht="13.5" hidden="false" customHeight="false" outlineLevel="0" collapsed="false">
      <c r="A51" s="183"/>
      <c r="B51" s="68" t="s">
        <v>364</v>
      </c>
      <c r="C51" s="68"/>
      <c r="D51" s="276" t="n">
        <v>0.05</v>
      </c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8"/>
      <c r="T51" s="68"/>
      <c r="U51" s="68"/>
      <c r="V51" s="68"/>
      <c r="W51" s="68"/>
      <c r="X51" s="68"/>
      <c r="Y51" s="68"/>
      <c r="Z51" s="68"/>
      <c r="AA51" s="68"/>
      <c r="AB51" s="68"/>
      <c r="AC51" s="68"/>
      <c r="AD51" s="68"/>
      <c r="AE51" s="68"/>
      <c r="AF51" s="68"/>
      <c r="AG51" s="68"/>
      <c r="AH51" s="68"/>
      <c r="AI51" s="68"/>
      <c r="AJ51" s="68"/>
      <c r="AK51" s="184"/>
      <c r="AL51" s="30"/>
      <c r="AM51" s="30"/>
      <c r="AN51" s="30"/>
    </row>
    <row r="52" customFormat="false" ht="13.5" hidden="false" customHeight="false" outlineLevel="0" collapsed="false">
      <c r="A52" s="0" t="s">
        <v>365</v>
      </c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  <c r="AA52" s="30"/>
      <c r="AB52" s="30"/>
      <c r="AC52" s="30"/>
      <c r="AD52" s="30"/>
      <c r="AE52" s="30"/>
      <c r="AF52" s="30"/>
      <c r="AG52" s="30"/>
      <c r="AH52" s="30"/>
      <c r="AQ52" s="0" t="s">
        <v>366</v>
      </c>
    </row>
    <row r="53" customFormat="false" ht="12.75" hidden="false" customHeight="false" outlineLevel="0" collapsed="false">
      <c r="A53" s="251"/>
      <c r="B53" s="153"/>
      <c r="C53" s="153"/>
      <c r="D53" s="251" t="s">
        <v>329</v>
      </c>
      <c r="E53" s="153"/>
      <c r="F53" s="153"/>
      <c r="G53" s="251" t="s">
        <v>367</v>
      </c>
      <c r="H53" s="153"/>
      <c r="I53" s="153"/>
      <c r="J53" s="153"/>
      <c r="K53" s="153"/>
      <c r="L53" s="153"/>
      <c r="M53" s="153"/>
      <c r="N53" s="153"/>
      <c r="O53" s="153"/>
      <c r="P53" s="153"/>
      <c r="Q53" s="153"/>
      <c r="R53" s="153"/>
      <c r="S53" s="153"/>
      <c r="T53" s="153"/>
      <c r="U53" s="153"/>
      <c r="V53" s="153"/>
      <c r="W53" s="153"/>
      <c r="X53" s="153"/>
      <c r="Y53" s="153"/>
      <c r="Z53" s="153"/>
      <c r="AA53" s="153"/>
      <c r="AB53" s="153"/>
      <c r="AC53" s="153"/>
      <c r="AD53" s="153"/>
      <c r="AE53" s="153"/>
      <c r="AF53" s="153"/>
      <c r="AG53" s="153"/>
      <c r="AH53" s="153"/>
      <c r="AI53" s="153"/>
      <c r="AJ53" s="153"/>
      <c r="AK53" s="252"/>
      <c r="AL53" s="252"/>
      <c r="AM53" s="158"/>
      <c r="AQ53" s="251"/>
      <c r="AR53" s="153"/>
      <c r="AS53" s="158"/>
      <c r="AT53" s="153"/>
      <c r="AU53" s="251"/>
      <c r="AV53" s="251" t="s">
        <v>327</v>
      </c>
      <c r="AW53" s="153"/>
      <c r="AX53" s="153"/>
      <c r="AY53" s="153"/>
      <c r="AZ53" s="153"/>
      <c r="BA53" s="153"/>
      <c r="BB53" s="153"/>
      <c r="BC53" s="153"/>
      <c r="BD53" s="153"/>
      <c r="BE53" s="153"/>
      <c r="BF53" s="153"/>
      <c r="BG53" s="153"/>
      <c r="BH53" s="153"/>
      <c r="BI53" s="153"/>
      <c r="BJ53" s="153"/>
      <c r="BK53" s="153"/>
      <c r="BL53" s="153"/>
      <c r="BM53" s="153"/>
      <c r="BN53" s="153"/>
      <c r="BO53" s="153"/>
      <c r="BP53" s="153"/>
      <c r="BQ53" s="153"/>
      <c r="BR53" s="153"/>
      <c r="BS53" s="153"/>
      <c r="BT53" s="153"/>
      <c r="BU53" s="153"/>
      <c r="BV53" s="153"/>
      <c r="BW53" s="153"/>
      <c r="BX53" s="158"/>
    </row>
    <row r="54" customFormat="false" ht="12.75" hidden="false" customHeight="false" outlineLevel="0" collapsed="false">
      <c r="A54" s="155"/>
      <c r="B54" s="30" t="s">
        <v>328</v>
      </c>
      <c r="C54" s="30"/>
      <c r="D54" s="155"/>
      <c r="E54" s="30"/>
      <c r="F54" s="30"/>
      <c r="G54" s="155" t="s">
        <v>368</v>
      </c>
      <c r="H54" s="30" t="n">
        <v>1</v>
      </c>
      <c r="I54" s="30" t="n">
        <v>2</v>
      </c>
      <c r="J54" s="30" t="n">
        <v>3</v>
      </c>
      <c r="K54" s="30" t="n">
        <v>4</v>
      </c>
      <c r="L54" s="30" t="n">
        <v>5</v>
      </c>
      <c r="M54" s="30" t="n">
        <v>6</v>
      </c>
      <c r="N54" s="30" t="n">
        <v>7</v>
      </c>
      <c r="O54" s="30" t="n">
        <v>8</v>
      </c>
      <c r="P54" s="30" t="n">
        <v>9</v>
      </c>
      <c r="Q54" s="30" t="n">
        <v>10</v>
      </c>
      <c r="R54" s="30" t="n">
        <v>11</v>
      </c>
      <c r="S54" s="30" t="n">
        <v>12</v>
      </c>
      <c r="T54" s="30" t="n">
        <v>13</v>
      </c>
      <c r="U54" s="30" t="n">
        <v>14</v>
      </c>
      <c r="V54" s="30" t="n">
        <v>15</v>
      </c>
      <c r="W54" s="30" t="n">
        <v>16</v>
      </c>
      <c r="X54" s="30" t="n">
        <v>17</v>
      </c>
      <c r="Y54" s="30" t="n">
        <v>18</v>
      </c>
      <c r="Z54" s="30" t="n">
        <v>19</v>
      </c>
      <c r="AA54" s="30" t="n">
        <v>20</v>
      </c>
      <c r="AB54" s="30" t="n">
        <v>21</v>
      </c>
      <c r="AC54" s="30" t="n">
        <v>22</v>
      </c>
      <c r="AD54" s="30" t="n">
        <v>23</v>
      </c>
      <c r="AE54" s="30" t="n">
        <v>24</v>
      </c>
      <c r="AF54" s="30" t="n">
        <v>25</v>
      </c>
      <c r="AG54" s="30" t="n">
        <v>26</v>
      </c>
      <c r="AH54" s="30" t="n">
        <v>27</v>
      </c>
      <c r="AI54" s="0" t="n">
        <v>28</v>
      </c>
      <c r="AJ54" s="0" t="n">
        <v>29</v>
      </c>
      <c r="AK54" s="172" t="s">
        <v>331</v>
      </c>
      <c r="AL54" s="172" t="s">
        <v>271</v>
      </c>
      <c r="AM54" s="156" t="s">
        <v>332</v>
      </c>
      <c r="AQ54" s="155"/>
      <c r="AR54" s="30" t="s">
        <v>328</v>
      </c>
      <c r="AS54" s="156"/>
      <c r="AT54" s="30" t="s">
        <v>329</v>
      </c>
      <c r="AU54" s="155" t="s">
        <v>330</v>
      </c>
      <c r="AV54" s="155" t="n">
        <v>1</v>
      </c>
      <c r="AW54" s="30" t="n">
        <v>2</v>
      </c>
      <c r="AX54" s="30" t="n">
        <v>3</v>
      </c>
      <c r="AY54" s="30" t="n">
        <v>4</v>
      </c>
      <c r="AZ54" s="30" t="n">
        <v>5</v>
      </c>
      <c r="BA54" s="30" t="n">
        <v>6</v>
      </c>
      <c r="BB54" s="30" t="n">
        <v>7</v>
      </c>
      <c r="BC54" s="30" t="n">
        <v>8</v>
      </c>
      <c r="BD54" s="30" t="n">
        <v>9</v>
      </c>
      <c r="BE54" s="30" t="n">
        <v>10</v>
      </c>
      <c r="BF54" s="30" t="n">
        <v>11</v>
      </c>
      <c r="BG54" s="30" t="n">
        <v>12</v>
      </c>
      <c r="BH54" s="30" t="n">
        <v>13</v>
      </c>
      <c r="BI54" s="30" t="n">
        <v>14</v>
      </c>
      <c r="BJ54" s="30" t="n">
        <v>15</v>
      </c>
      <c r="BK54" s="30" t="n">
        <v>16</v>
      </c>
      <c r="BL54" s="30" t="n">
        <v>17</v>
      </c>
      <c r="BM54" s="30" t="n">
        <v>18</v>
      </c>
      <c r="BN54" s="30" t="n">
        <v>19</v>
      </c>
      <c r="BO54" s="30" t="n">
        <v>20</v>
      </c>
      <c r="BP54" s="30" t="n">
        <v>21</v>
      </c>
      <c r="BQ54" s="30" t="n">
        <v>22</v>
      </c>
      <c r="BR54" s="30" t="n">
        <v>23</v>
      </c>
      <c r="BS54" s="30" t="n">
        <v>24</v>
      </c>
      <c r="BT54" s="30" t="n">
        <v>25</v>
      </c>
      <c r="BU54" s="30" t="n">
        <v>26</v>
      </c>
      <c r="BV54" s="30" t="n">
        <v>27</v>
      </c>
      <c r="BW54" s="0" t="n">
        <v>28</v>
      </c>
      <c r="BX54" s="156" t="n">
        <v>29</v>
      </c>
      <c r="BY54" s="30" t="s">
        <v>120</v>
      </c>
    </row>
    <row r="55" customFormat="false" ht="13.5" hidden="false" customHeight="false" outlineLevel="0" collapsed="false">
      <c r="A55" s="183"/>
      <c r="B55" s="68"/>
      <c r="C55" s="68"/>
      <c r="D55" s="183" t="s">
        <v>368</v>
      </c>
      <c r="E55" s="68" t="s">
        <v>122</v>
      </c>
      <c r="F55" s="68" t="s">
        <v>5</v>
      </c>
      <c r="G55" s="155"/>
      <c r="H55" s="30"/>
      <c r="I55" s="30"/>
      <c r="J55" s="30"/>
      <c r="K55" s="30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  <c r="AA55" s="30"/>
      <c r="AB55" s="30"/>
      <c r="AC55" s="30"/>
      <c r="AD55" s="30"/>
      <c r="AE55" s="30"/>
      <c r="AF55" s="30"/>
      <c r="AG55" s="30"/>
      <c r="AH55" s="68"/>
      <c r="AI55" s="68"/>
      <c r="AJ55" s="68"/>
      <c r="AK55" s="253"/>
      <c r="AL55" s="253" t="s">
        <v>333</v>
      </c>
      <c r="AM55" s="184" t="s">
        <v>334</v>
      </c>
      <c r="AQ55" s="183"/>
      <c r="AR55" s="68"/>
      <c r="AS55" s="184"/>
      <c r="AT55" s="68"/>
      <c r="AU55" s="183"/>
      <c r="AV55" s="183"/>
      <c r="AW55" s="68"/>
      <c r="AX55" s="68"/>
      <c r="AY55" s="68"/>
      <c r="AZ55" s="68"/>
      <c r="BA55" s="68"/>
      <c r="BB55" s="68"/>
      <c r="BC55" s="68"/>
      <c r="BD55" s="68"/>
      <c r="BE55" s="68"/>
      <c r="BF55" s="68"/>
      <c r="BG55" s="68"/>
      <c r="BH55" s="68"/>
      <c r="BI55" s="68"/>
      <c r="BJ55" s="68"/>
      <c r="BK55" s="68"/>
      <c r="BL55" s="68"/>
      <c r="BM55" s="68"/>
      <c r="BN55" s="68"/>
      <c r="BO55" s="68"/>
      <c r="BP55" s="68"/>
      <c r="BQ55" s="68"/>
      <c r="BR55" s="68"/>
      <c r="BS55" s="68"/>
      <c r="BT55" s="68"/>
      <c r="BU55" s="68"/>
      <c r="BV55" s="68"/>
      <c r="BW55" s="68"/>
      <c r="BX55" s="184"/>
      <c r="BY55" s="30"/>
      <c r="BZ55" s="0" t="s">
        <v>335</v>
      </c>
      <c r="CA55" s="0" t="s">
        <v>336</v>
      </c>
      <c r="CB55" s="0" t="s">
        <v>337</v>
      </c>
      <c r="CC55" s="0" t="s">
        <v>338</v>
      </c>
    </row>
    <row r="56" customFormat="false" ht="12.75" hidden="false" customHeight="false" outlineLevel="0" collapsed="false">
      <c r="A56" s="251" t="s">
        <v>369</v>
      </c>
      <c r="B56" s="153"/>
      <c r="C56" s="153"/>
      <c r="D56" s="155"/>
      <c r="E56" s="252"/>
      <c r="F56" s="30"/>
      <c r="G56" s="251"/>
      <c r="H56" s="153"/>
      <c r="I56" s="153"/>
      <c r="J56" s="153"/>
      <c r="K56" s="153"/>
      <c r="L56" s="153"/>
      <c r="M56" s="153"/>
      <c r="N56" s="153"/>
      <c r="O56" s="153"/>
      <c r="P56" s="153"/>
      <c r="Q56" s="153"/>
      <c r="R56" s="153"/>
      <c r="S56" s="153"/>
      <c r="T56" s="153"/>
      <c r="U56" s="153"/>
      <c r="V56" s="153"/>
      <c r="W56" s="153"/>
      <c r="X56" s="153"/>
      <c r="Y56" s="153"/>
      <c r="Z56" s="153"/>
      <c r="AA56" s="153"/>
      <c r="AB56" s="153"/>
      <c r="AC56" s="153"/>
      <c r="AD56" s="153"/>
      <c r="AE56" s="153"/>
      <c r="AF56" s="153"/>
      <c r="AG56" s="153"/>
      <c r="AH56" s="153"/>
      <c r="AI56" s="153"/>
      <c r="AJ56" s="158"/>
      <c r="AK56" s="30"/>
      <c r="AL56" s="172"/>
      <c r="AM56" s="156"/>
      <c r="AQ56" s="251" t="s">
        <v>339</v>
      </c>
      <c r="AR56" s="153"/>
      <c r="AS56" s="153"/>
      <c r="AT56" s="252"/>
      <c r="AU56" s="153"/>
      <c r="AV56" s="30"/>
      <c r="AW56" s="30"/>
      <c r="AX56" s="30"/>
      <c r="AY56" s="30"/>
      <c r="AZ56" s="30"/>
      <c r="BA56" s="30"/>
      <c r="BB56" s="30"/>
      <c r="BC56" s="30"/>
      <c r="BD56" s="30"/>
      <c r="BE56" s="30"/>
      <c r="BF56" s="30"/>
      <c r="BG56" s="30"/>
      <c r="BH56" s="30"/>
      <c r="BI56" s="30"/>
      <c r="BJ56" s="30"/>
      <c r="BK56" s="30"/>
      <c r="BL56" s="30"/>
      <c r="BM56" s="30"/>
      <c r="BN56" s="30"/>
      <c r="BO56" s="30"/>
      <c r="BP56" s="30"/>
      <c r="BQ56" s="30"/>
      <c r="BR56" s="30"/>
      <c r="BS56" s="30"/>
      <c r="BT56" s="30"/>
      <c r="BU56" s="30"/>
      <c r="BV56" s="153"/>
      <c r="BW56" s="153"/>
      <c r="BX56" s="158"/>
      <c r="BY56" s="30"/>
      <c r="CC56" s="70"/>
    </row>
    <row r="57" customFormat="false" ht="12.75" hidden="false" customHeight="false" outlineLevel="0" collapsed="false">
      <c r="A57" s="155"/>
      <c r="B57" s="86" t="s">
        <v>340</v>
      </c>
      <c r="D57" s="173" t="n">
        <f aca="false">D25*D49/1000000</f>
        <v>1.57518555</v>
      </c>
      <c r="E57" s="180" t="n">
        <f aca="false">D25*D49/1000000</f>
        <v>1.57518555</v>
      </c>
      <c r="F57" s="86" t="n">
        <f aca="false">D25*D49/1000000</f>
        <v>1.57518555</v>
      </c>
      <c r="G57" s="277" t="n">
        <v>22.2241770069027</v>
      </c>
      <c r="H57" s="278" t="n">
        <v>20.670647680294</v>
      </c>
      <c r="I57" s="279" t="n">
        <v>22.7291611614503</v>
      </c>
      <c r="J57" s="279" t="n">
        <v>22.7291611614503</v>
      </c>
      <c r="K57" s="279" t="n">
        <v>22.7291611614503</v>
      </c>
      <c r="L57" s="279" t="n">
        <v>22.7291611614503</v>
      </c>
      <c r="M57" s="279" t="n">
        <v>22.7291611614503</v>
      </c>
      <c r="N57" s="279" t="n">
        <v>22.7291611614503</v>
      </c>
      <c r="O57" s="279" t="n">
        <v>22.7291611614503</v>
      </c>
      <c r="P57" s="279" t="n">
        <v>22.7291611614503</v>
      </c>
      <c r="Q57" s="279" t="n">
        <v>22.7291611614503</v>
      </c>
      <c r="R57" s="278" t="n">
        <v>24.4510978043912</v>
      </c>
      <c r="S57" s="279" t="n">
        <v>22.7291611614503</v>
      </c>
      <c r="T57" s="278" t="n">
        <v>23.3789589369567</v>
      </c>
      <c r="U57" s="279" t="n">
        <v>22.7291611614503</v>
      </c>
      <c r="V57" s="279" t="n">
        <v>22.7291611614503</v>
      </c>
      <c r="W57" s="279" t="n">
        <v>22.7291611614503</v>
      </c>
      <c r="X57" s="279" t="n">
        <v>22.7291611614503</v>
      </c>
      <c r="Y57" s="279" t="n">
        <v>22.7291611614503</v>
      </c>
      <c r="Z57" s="279" t="n">
        <v>22.7291611614503</v>
      </c>
      <c r="AA57" s="279" t="n">
        <v>22.7291611614503</v>
      </c>
      <c r="AB57" s="279" t="n">
        <v>22.7291611614503</v>
      </c>
      <c r="AC57" s="279" t="n">
        <v>22.7291611614503</v>
      </c>
      <c r="AD57" s="278" t="n">
        <v>22.4159402241594</v>
      </c>
      <c r="AE57" s="279" t="n">
        <v>22.7291611614503</v>
      </c>
      <c r="AF57" s="279" t="n">
        <v>22.7291611614503</v>
      </c>
      <c r="AG57" s="280" t="n">
        <v>22.7291611614503</v>
      </c>
      <c r="AH57" s="280" t="n">
        <v>22.7291611614503</v>
      </c>
      <c r="AI57" s="30"/>
      <c r="AJ57" s="156"/>
      <c r="AK57" s="86" t="n">
        <f aca="false">ROUND(D57*G57*AU57,0)</f>
        <v>43</v>
      </c>
      <c r="AL57" s="180" t="n">
        <f aca="false">ROUND(D57*(LOOKUP($C$18*1,$H$54:$AH$54,$H57:$AH57)*(LOOKUP($C$18*1,$AV$54:$BV$54,$AV57:$BV57))),0)</f>
        <v>40</v>
      </c>
      <c r="AM57" s="174" t="n">
        <f aca="false">ROUND(D57*(LOOKUP($C$18*1,$H$54:$AH$54,$H57:$AH57)*BY57),0)</f>
        <v>39</v>
      </c>
      <c r="AQ57" s="155"/>
      <c r="AR57" s="86" t="s">
        <v>340</v>
      </c>
      <c r="AS57" s="30"/>
      <c r="AT57" s="172"/>
      <c r="AU57" s="281" t="n">
        <v>1.217371</v>
      </c>
      <c r="AV57" s="281" t="n">
        <v>1.060933</v>
      </c>
      <c r="AW57" s="282" t="n">
        <v>1.097249</v>
      </c>
      <c r="AX57" s="282" t="n">
        <v>1.270221</v>
      </c>
      <c r="AY57" s="282" t="n">
        <v>1.083154</v>
      </c>
      <c r="AZ57" s="282" t="n">
        <v>1</v>
      </c>
      <c r="BA57" s="282" t="n">
        <v>1</v>
      </c>
      <c r="BB57" s="282" t="n">
        <v>1.097423</v>
      </c>
      <c r="BC57" s="282" t="n">
        <v>1</v>
      </c>
      <c r="BD57" s="282" t="n">
        <v>1.158089</v>
      </c>
      <c r="BE57" s="282" t="n">
        <v>1.197324</v>
      </c>
      <c r="BF57" s="278" t="n">
        <v>1.173334</v>
      </c>
      <c r="BG57" s="282" t="n">
        <v>1.237457</v>
      </c>
      <c r="BH57" s="268" t="n">
        <v>1.149768</v>
      </c>
      <c r="BI57" s="282" t="n">
        <v>1.044924</v>
      </c>
      <c r="BJ57" s="282" t="n">
        <v>1.219249</v>
      </c>
      <c r="BK57" s="282" t="n">
        <v>1.110996</v>
      </c>
      <c r="BL57" s="282" t="n">
        <v>1.078873</v>
      </c>
      <c r="BM57" s="282" t="n">
        <v>1.062222</v>
      </c>
      <c r="BN57" s="282" t="n">
        <v>1.096909</v>
      </c>
      <c r="BO57" s="282" t="n">
        <v>1.217371</v>
      </c>
      <c r="BP57" s="282" t="n">
        <v>1.109097</v>
      </c>
      <c r="BQ57" s="282" t="n">
        <v>1</v>
      </c>
      <c r="BR57" s="278" t="n">
        <v>1.142904</v>
      </c>
      <c r="BS57" s="282" t="n">
        <v>1.037599</v>
      </c>
      <c r="BT57" s="282" t="n">
        <v>1.187234</v>
      </c>
      <c r="BU57" s="282" t="n">
        <v>1.0891105</v>
      </c>
      <c r="BV57" s="282" t="n">
        <v>1</v>
      </c>
      <c r="BW57" s="30"/>
      <c r="BX57" s="156"/>
      <c r="BY57" s="256" t="n">
        <f aca="false">IF(MIN(CB57,CC57)&gt;1.01,MIN(CB57,CC57),1.01)</f>
        <v>1.10550586933153</v>
      </c>
      <c r="BZ57" s="256" t="n">
        <f aca="false">SLOPE(AU57:BV57,E$43:AF$43)</f>
        <v>1.36950665641001E-007</v>
      </c>
      <c r="CA57" s="256" t="n">
        <f aca="false">INTERCEPT(AU57:BV57,E$43:AF$43)</f>
        <v>1.10493464810514</v>
      </c>
      <c r="CB57" s="256" t="n">
        <f aca="false">CA57+$C$17*BZ57</f>
        <v>1.10550586933153</v>
      </c>
      <c r="CC57" s="256" t="n">
        <f aca="false">LOOKUP($C$18*1,$AV$54:$BV$54,$AV57:$BV57)-(BZ57*(LOOKUP($C$18*1,$AV$54:$BV$54,$F$43:$AF$43)-$C$17))</f>
        <v>1.14303519873768</v>
      </c>
    </row>
    <row r="58" customFormat="false" ht="12.75" hidden="false" customHeight="false" outlineLevel="0" collapsed="false">
      <c r="A58" s="155"/>
      <c r="B58" s="86" t="s">
        <v>341</v>
      </c>
      <c r="C58" s="70"/>
      <c r="D58" s="173" t="n">
        <f aca="false">D26/1000000</f>
        <v>27.3038756063307</v>
      </c>
      <c r="E58" s="180" t="n">
        <f aca="false">D26/1000000</f>
        <v>27.3038756063307</v>
      </c>
      <c r="F58" s="86" t="n">
        <f aca="false">D26/1000000</f>
        <v>27.3038756063307</v>
      </c>
      <c r="G58" s="277" t="n">
        <v>14</v>
      </c>
      <c r="H58" s="278" t="n">
        <v>13</v>
      </c>
      <c r="I58" s="279" t="n">
        <v>9.67734490470534</v>
      </c>
      <c r="J58" s="279" t="n">
        <v>9.67734490470534</v>
      </c>
      <c r="K58" s="279" t="n">
        <v>9.67734490470534</v>
      </c>
      <c r="L58" s="279" t="n">
        <v>9.67734490470534</v>
      </c>
      <c r="M58" s="279" t="n">
        <v>9.67734490470534</v>
      </c>
      <c r="N58" s="279" t="n">
        <v>9.67734490470534</v>
      </c>
      <c r="O58" s="279" t="n">
        <v>9.67734490470534</v>
      </c>
      <c r="P58" s="279" t="n">
        <v>9.67734490470534</v>
      </c>
      <c r="Q58" s="279" t="n">
        <v>9.67734490470534</v>
      </c>
      <c r="R58" s="278" t="n">
        <v>12</v>
      </c>
      <c r="S58" s="279" t="n">
        <v>9.67734490470534</v>
      </c>
      <c r="T58" s="278" t="n">
        <v>12</v>
      </c>
      <c r="U58" s="279" t="n">
        <v>9.67734490470534</v>
      </c>
      <c r="V58" s="279" t="n">
        <v>9.67734490470534</v>
      </c>
      <c r="W58" s="279" t="n">
        <v>9.67734490470534</v>
      </c>
      <c r="X58" s="279" t="n">
        <v>9.67734490470534</v>
      </c>
      <c r="Y58" s="279" t="n">
        <v>9.67734490470534</v>
      </c>
      <c r="Z58" s="279" t="n">
        <v>9.67734490470534</v>
      </c>
      <c r="AA58" s="279" t="n">
        <v>9.67734490470534</v>
      </c>
      <c r="AB58" s="279" t="n">
        <v>9.67734490470534</v>
      </c>
      <c r="AC58" s="279" t="n">
        <v>9.67734490470534</v>
      </c>
      <c r="AD58" s="278" t="n">
        <v>11</v>
      </c>
      <c r="AE58" s="279" t="n">
        <v>9.67734490470534</v>
      </c>
      <c r="AF58" s="279" t="n">
        <v>9.67734490470534</v>
      </c>
      <c r="AG58" s="280" t="n">
        <v>9.67734490470534</v>
      </c>
      <c r="AH58" s="280" t="n">
        <v>9.67734490470534</v>
      </c>
      <c r="AI58" s="30"/>
      <c r="AJ58" s="156"/>
      <c r="AK58" s="86" t="n">
        <f aca="false">ROUND(D58*G58*AU58,0)</f>
        <v>723</v>
      </c>
      <c r="AL58" s="180" t="n">
        <f aca="false">ROUND(D58*(LOOKUP($C$18*1,$H$54:$AH$54,$H58:$AH58)*(LOOKUP($C$18*1,$AV$54:$BV$54,$AV58:$BV58))),0)</f>
        <v>459</v>
      </c>
      <c r="AM58" s="174" t="n">
        <f aca="false">ROUND(D58*(LOOKUP($C$18*1,$H$54:$AH$54,$H58:$AH58)*BY58),0)</f>
        <v>417</v>
      </c>
      <c r="AN58" s="70"/>
      <c r="AO58" s="70"/>
      <c r="AP58" s="70"/>
      <c r="AQ58" s="173"/>
      <c r="AR58" s="86" t="s">
        <v>341</v>
      </c>
      <c r="AS58" s="86"/>
      <c r="AT58" s="180"/>
      <c r="AU58" s="281" t="n">
        <v>1.89189189189189</v>
      </c>
      <c r="AV58" s="281" t="n">
        <v>1.09166666666667</v>
      </c>
      <c r="AW58" s="282" t="n">
        <v>1.43407436861384</v>
      </c>
      <c r="AX58" s="282" t="n">
        <v>1.43407436861384</v>
      </c>
      <c r="AY58" s="282" t="n">
        <v>1.43407436861384</v>
      </c>
      <c r="AZ58" s="282" t="n">
        <v>1.43407436861384</v>
      </c>
      <c r="BA58" s="282" t="n">
        <v>1.43407436861384</v>
      </c>
      <c r="BB58" s="282" t="n">
        <v>1.43407436861384</v>
      </c>
      <c r="BC58" s="282" t="n">
        <v>1.43407436861384</v>
      </c>
      <c r="BD58" s="282" t="n">
        <v>1.43407436861384</v>
      </c>
      <c r="BE58" s="282" t="n">
        <v>1.43407436861384</v>
      </c>
      <c r="BF58" s="278" t="n">
        <v>1.58974358974359</v>
      </c>
      <c r="BG58" s="282" t="n">
        <v>1.43407436861384</v>
      </c>
      <c r="BH58" s="268" t="n">
        <v>1.52631578947368</v>
      </c>
      <c r="BI58" s="282" t="n">
        <v>1.43407436861384</v>
      </c>
      <c r="BJ58" s="282" t="n">
        <v>1.43407436861384</v>
      </c>
      <c r="BK58" s="282" t="n">
        <v>1.43407436861384</v>
      </c>
      <c r="BL58" s="282" t="n">
        <v>1.43407436861384</v>
      </c>
      <c r="BM58" s="282" t="n">
        <v>1.43407436861384</v>
      </c>
      <c r="BN58" s="282" t="n">
        <v>1.43407436861384</v>
      </c>
      <c r="BO58" s="282" t="n">
        <v>1.43407436861384</v>
      </c>
      <c r="BP58" s="282" t="n">
        <v>1.43407436861384</v>
      </c>
      <c r="BQ58" s="282" t="n">
        <v>1</v>
      </c>
      <c r="BR58" s="278" t="n">
        <v>1.52857142857143</v>
      </c>
      <c r="BS58" s="282" t="n">
        <v>1.43407436861384</v>
      </c>
      <c r="BT58" s="282" t="n">
        <v>1.43407436861384</v>
      </c>
      <c r="BU58" s="282" t="n">
        <v>1.43407436861384</v>
      </c>
      <c r="BV58" s="282" t="n">
        <v>1</v>
      </c>
      <c r="BW58" s="30"/>
      <c r="BX58" s="156"/>
      <c r="BY58" s="256" t="n">
        <f aca="false">IF(MIN(CB58,CC58)&gt;1.01,MIN(CB58,CC58),1.01)</f>
        <v>1.38961693750008</v>
      </c>
      <c r="BZ58" s="256" t="n">
        <f aca="false">SLOPE(AU58:BV58,E$43:AF$43)</f>
        <v>6.18921849945899E-007</v>
      </c>
      <c r="CA58" s="256" t="n">
        <f aca="false">INTERCEPT(AU58:BV58,E$43:AF$43)</f>
        <v>1.38703541446395</v>
      </c>
      <c r="CB58" s="256" t="n">
        <f aca="false">CA58+$C$17*BZ58</f>
        <v>1.38961693750008</v>
      </c>
      <c r="CC58" s="256" t="n">
        <f aca="false">LOOKUP($C$18*1,$AV$54:$BV$54,$AV58:$BV58)-(BZ58*(LOOKUP($C$18*1,$AV$54:$BV$54,$F$43:$AF$43)-$C$17))</f>
        <v>1.52916435570368</v>
      </c>
    </row>
    <row r="59" customFormat="false" ht="12.75" hidden="false" customHeight="false" outlineLevel="0" collapsed="false">
      <c r="A59" s="155"/>
      <c r="B59" s="86" t="s">
        <v>342</v>
      </c>
      <c r="C59" s="70"/>
      <c r="D59" s="173" t="n">
        <f aca="false">D27/1000000</f>
        <v>4.15371</v>
      </c>
      <c r="E59" s="180" t="n">
        <f aca="false">D27/1000000</f>
        <v>4.15371</v>
      </c>
      <c r="F59" s="86" t="n">
        <f aca="false">D27/1000000</f>
        <v>4.15371</v>
      </c>
      <c r="G59" s="277" t="n">
        <v>12.5816867029172</v>
      </c>
      <c r="H59" s="278" t="n">
        <v>12.987012987013</v>
      </c>
      <c r="I59" s="279" t="n">
        <v>12.8501872009572</v>
      </c>
      <c r="J59" s="279" t="n">
        <v>12.8501872009572</v>
      </c>
      <c r="K59" s="279" t="n">
        <v>12.8501872009572</v>
      </c>
      <c r="L59" s="279" t="n">
        <v>12.8501872009572</v>
      </c>
      <c r="M59" s="279" t="n">
        <v>12.8501872009572</v>
      </c>
      <c r="N59" s="279" t="n">
        <v>12.8501872009572</v>
      </c>
      <c r="O59" s="279" t="n">
        <v>12.8501872009572</v>
      </c>
      <c r="P59" s="279" t="n">
        <v>12.8501872009572</v>
      </c>
      <c r="Q59" s="279" t="n">
        <v>12.8501872009572</v>
      </c>
      <c r="R59" s="278" t="n">
        <v>13.7185474076735</v>
      </c>
      <c r="S59" s="279" t="n">
        <v>12.8501872009572</v>
      </c>
      <c r="T59" s="278" t="n">
        <v>13.2719096193923</v>
      </c>
      <c r="U59" s="279" t="n">
        <v>12.8501872009572</v>
      </c>
      <c r="V59" s="279" t="n">
        <v>12.8501872009572</v>
      </c>
      <c r="W59" s="279" t="n">
        <v>12.8501872009572</v>
      </c>
      <c r="X59" s="279" t="n">
        <v>12.8501872009572</v>
      </c>
      <c r="Y59" s="279" t="n">
        <v>12.8501872009572</v>
      </c>
      <c r="Z59" s="279" t="n">
        <v>12.8501872009572</v>
      </c>
      <c r="AA59" s="279" t="n">
        <v>12.8501872009572</v>
      </c>
      <c r="AB59" s="279" t="n">
        <v>12.8501872009572</v>
      </c>
      <c r="AC59" s="279" t="n">
        <v>12.8501872009572</v>
      </c>
      <c r="AD59" s="278" t="n">
        <v>11.4232787897499</v>
      </c>
      <c r="AE59" s="279" t="n">
        <v>12.8501872009572</v>
      </c>
      <c r="AF59" s="279" t="n">
        <v>12.8501872009572</v>
      </c>
      <c r="AG59" s="280" t="n">
        <v>12.8501872009572</v>
      </c>
      <c r="AH59" s="280" t="n">
        <v>12.8501872009572</v>
      </c>
      <c r="AI59" s="30"/>
      <c r="AJ59" s="156"/>
      <c r="AK59" s="86" t="n">
        <f aca="false">ROUND(D59*G59*AU59,0)</f>
        <v>80</v>
      </c>
      <c r="AL59" s="180" t="n">
        <f aca="false">ROUND(D59*(LOOKUP($C$18*1,$H$54:$AH$54,$H59:$AH59)*(LOOKUP($C$18*1,$AV$54:$BV$54,$AV59:$BV59))),0)</f>
        <v>63</v>
      </c>
      <c r="AM59" s="174" t="n">
        <f aca="false">ROUND(D59*(LOOKUP($C$18*1,$H$54:$AH$54,$H59:$AH59)*BY59),0)</f>
        <v>55</v>
      </c>
      <c r="AQ59" s="155"/>
      <c r="AR59" s="86" t="s">
        <v>342</v>
      </c>
      <c r="AS59" s="30"/>
      <c r="AT59" s="172"/>
      <c r="AU59" s="281" t="n">
        <v>1.524733</v>
      </c>
      <c r="AV59" s="281" t="n">
        <v>1.102274</v>
      </c>
      <c r="AW59" s="282" t="n">
        <v>1.156283</v>
      </c>
      <c r="AX59" s="282" t="n">
        <v>1.381748</v>
      </c>
      <c r="AY59" s="282" t="n">
        <v>1.188678</v>
      </c>
      <c r="AZ59" s="282" t="n">
        <v>1.111311</v>
      </c>
      <c r="BA59" s="282" t="n">
        <v>1</v>
      </c>
      <c r="BB59" s="282" t="n">
        <v>1.199413</v>
      </c>
      <c r="BC59" s="282" t="n">
        <v>1</v>
      </c>
      <c r="BD59" s="282" t="n">
        <v>1.24909</v>
      </c>
      <c r="BE59" s="282" t="n">
        <v>1.236848</v>
      </c>
      <c r="BF59" s="278" t="n">
        <v>1.382362</v>
      </c>
      <c r="BG59" s="282" t="n">
        <v>1.252791</v>
      </c>
      <c r="BH59" s="268" t="n">
        <v>1.310076</v>
      </c>
      <c r="BI59" s="282" t="n">
        <v>1</v>
      </c>
      <c r="BJ59" s="282" t="n">
        <v>1.247337</v>
      </c>
      <c r="BK59" s="282" t="n">
        <v>1.190585</v>
      </c>
      <c r="BL59" s="282" t="n">
        <v>1.075885</v>
      </c>
      <c r="BM59" s="282" t="n">
        <v>1.112703</v>
      </c>
      <c r="BN59" s="282" t="n">
        <v>1.180016</v>
      </c>
      <c r="BO59" s="282" t="n">
        <v>1.366331</v>
      </c>
      <c r="BP59" s="282" t="n">
        <v>1.169386</v>
      </c>
      <c r="BQ59" s="282" t="n">
        <v>1</v>
      </c>
      <c r="BR59" s="278" t="n">
        <v>1.335683</v>
      </c>
      <c r="BS59" s="282" t="n">
        <v>1</v>
      </c>
      <c r="BT59" s="282" t="n">
        <v>1.207045</v>
      </c>
      <c r="BU59" s="282" t="n">
        <v>1.16051</v>
      </c>
      <c r="BV59" s="282" t="n">
        <v>1</v>
      </c>
      <c r="BW59" s="30"/>
      <c r="BX59" s="156"/>
      <c r="BY59" s="256" t="n">
        <f aca="false">IF(MIN(CB59,CC59)&gt;1.01,MIN(CB59,CC59),1.01)</f>
        <v>1.1646862214178</v>
      </c>
      <c r="BZ59" s="256" t="n">
        <f aca="false">SLOPE(AU59:BV59,E$43:AF$43)</f>
        <v>3.93001279636221E-007</v>
      </c>
      <c r="CA59" s="256" t="n">
        <f aca="false">INTERCEPT(AU59:BV59,E$43:AF$43)</f>
        <v>1.16304701308044</v>
      </c>
      <c r="CB59" s="256" t="n">
        <f aca="false">CA59+$C$17*BZ59</f>
        <v>1.1646862214178</v>
      </c>
      <c r="CC59" s="256" t="n">
        <f aca="false">LOOKUP($C$18*1,$AV$54:$BV$54,$AV59:$BV59)-(BZ59*(LOOKUP($C$18*1,$AV$54:$BV$54,$F$43:$AF$43)-$C$17))</f>
        <v>1.33605949522589</v>
      </c>
    </row>
    <row r="60" customFormat="false" ht="12.75" hidden="false" customHeight="false" outlineLevel="0" collapsed="false">
      <c r="A60" s="155"/>
      <c r="B60" s="86" t="s">
        <v>342</v>
      </c>
      <c r="D60" s="173" t="n">
        <f aca="false">D28/1000000</f>
        <v>4.999301</v>
      </c>
      <c r="E60" s="180" t="n">
        <f aca="false">D28/1000000</f>
        <v>4.999301</v>
      </c>
      <c r="F60" s="86" t="n">
        <f aca="false">D28/1000000</f>
        <v>4.999301</v>
      </c>
      <c r="G60" s="277" t="n">
        <v>12.5816867029172</v>
      </c>
      <c r="H60" s="278" t="n">
        <v>12.987012987013</v>
      </c>
      <c r="I60" s="279" t="n">
        <v>12.8501872009572</v>
      </c>
      <c r="J60" s="279" t="n">
        <v>12.8501872009572</v>
      </c>
      <c r="K60" s="279" t="n">
        <v>12.8501872009572</v>
      </c>
      <c r="L60" s="279" t="n">
        <v>12.8501872009572</v>
      </c>
      <c r="M60" s="279" t="n">
        <v>12.8501872009572</v>
      </c>
      <c r="N60" s="279" t="n">
        <v>12.8501872009572</v>
      </c>
      <c r="O60" s="279" t="n">
        <v>12.8501872009572</v>
      </c>
      <c r="P60" s="279" t="n">
        <v>12.8501872009572</v>
      </c>
      <c r="Q60" s="279" t="n">
        <v>12.8501872009572</v>
      </c>
      <c r="R60" s="278" t="n">
        <v>13.7185474076735</v>
      </c>
      <c r="S60" s="279" t="n">
        <v>12.8501872009572</v>
      </c>
      <c r="T60" s="278" t="n">
        <v>13.2719096193923</v>
      </c>
      <c r="U60" s="279" t="n">
        <v>12.8501872009572</v>
      </c>
      <c r="V60" s="279" t="n">
        <v>12.8501872009572</v>
      </c>
      <c r="W60" s="279" t="n">
        <v>12.8501872009572</v>
      </c>
      <c r="X60" s="279" t="n">
        <v>12.8501872009572</v>
      </c>
      <c r="Y60" s="279" t="n">
        <v>12.8501872009572</v>
      </c>
      <c r="Z60" s="279" t="n">
        <v>12.8501872009572</v>
      </c>
      <c r="AA60" s="279" t="n">
        <v>12.8501872009572</v>
      </c>
      <c r="AB60" s="279" t="n">
        <v>12.8501872009572</v>
      </c>
      <c r="AC60" s="279" t="n">
        <v>12.8501872009572</v>
      </c>
      <c r="AD60" s="278" t="n">
        <v>11.4232787897499</v>
      </c>
      <c r="AE60" s="279" t="n">
        <v>12.8501872009572</v>
      </c>
      <c r="AF60" s="279" t="n">
        <v>12.8501872009572</v>
      </c>
      <c r="AG60" s="280" t="n">
        <v>12.8501872009572</v>
      </c>
      <c r="AH60" s="280" t="n">
        <v>12.8501872009572</v>
      </c>
      <c r="AI60" s="30"/>
      <c r="AJ60" s="156"/>
      <c r="AK60" s="86" t="n">
        <f aca="false">ROUND(D60*G60*AU60,0)</f>
        <v>96</v>
      </c>
      <c r="AL60" s="180" t="n">
        <f aca="false">ROUND(D60*(LOOKUP($C$18*1,$H$54:$AH$54,$H60:$AH60)*(LOOKUP($C$18*1,$AV$54:$BV$54,$AV60:$BV60))),0)</f>
        <v>76</v>
      </c>
      <c r="AM60" s="174" t="n">
        <f aca="false">ROUND(D60*(LOOKUP($C$18*1,$H$54:$AH$54,$H60:$AH60)*BY60),0)</f>
        <v>67</v>
      </c>
      <c r="AQ60" s="155"/>
      <c r="AR60" s="86" t="s">
        <v>342</v>
      </c>
      <c r="AS60" s="30"/>
      <c r="AT60" s="172"/>
      <c r="AU60" s="281" t="n">
        <v>1.524733</v>
      </c>
      <c r="AV60" s="281" t="n">
        <v>1.102274</v>
      </c>
      <c r="AW60" s="282" t="n">
        <v>1.156283</v>
      </c>
      <c r="AX60" s="282" t="n">
        <v>1.381748</v>
      </c>
      <c r="AY60" s="282" t="n">
        <v>1.188678</v>
      </c>
      <c r="AZ60" s="282" t="n">
        <v>1.111311</v>
      </c>
      <c r="BA60" s="282" t="n">
        <v>1</v>
      </c>
      <c r="BB60" s="282" t="n">
        <v>1.199413</v>
      </c>
      <c r="BC60" s="282" t="n">
        <v>1</v>
      </c>
      <c r="BD60" s="282" t="n">
        <v>1.24909</v>
      </c>
      <c r="BE60" s="282" t="n">
        <v>1.236848</v>
      </c>
      <c r="BF60" s="278" t="n">
        <v>1.382362</v>
      </c>
      <c r="BG60" s="282" t="n">
        <v>1.252791</v>
      </c>
      <c r="BH60" s="268" t="n">
        <v>1.310076</v>
      </c>
      <c r="BI60" s="282" t="n">
        <v>1</v>
      </c>
      <c r="BJ60" s="282" t="n">
        <v>1.247337</v>
      </c>
      <c r="BK60" s="282" t="n">
        <v>1.190585</v>
      </c>
      <c r="BL60" s="282" t="n">
        <v>1.075885</v>
      </c>
      <c r="BM60" s="282" t="n">
        <v>1.112703</v>
      </c>
      <c r="BN60" s="282" t="n">
        <v>1.180016</v>
      </c>
      <c r="BO60" s="282" t="n">
        <v>1.366331</v>
      </c>
      <c r="BP60" s="282" t="n">
        <v>1.169386</v>
      </c>
      <c r="BQ60" s="282" t="n">
        <v>1</v>
      </c>
      <c r="BR60" s="278" t="n">
        <v>1.335683</v>
      </c>
      <c r="BS60" s="282" t="n">
        <v>1</v>
      </c>
      <c r="BT60" s="282" t="n">
        <v>1.207045</v>
      </c>
      <c r="BU60" s="282" t="n">
        <v>1.16051</v>
      </c>
      <c r="BV60" s="282" t="n">
        <v>1</v>
      </c>
      <c r="BW60" s="30"/>
      <c r="BX60" s="156"/>
      <c r="BY60" s="256" t="n">
        <f aca="false">IF(MIN(CB60,CC60)&gt;1.01,MIN(CB60,CC60),1.01)</f>
        <v>1.1646862214178</v>
      </c>
      <c r="BZ60" s="256" t="n">
        <f aca="false">SLOPE(AU60:BV60,E$43:AF$43)</f>
        <v>3.93001279636221E-007</v>
      </c>
      <c r="CA60" s="256" t="n">
        <f aca="false">INTERCEPT(AU60:BV60,E$43:AF$43)</f>
        <v>1.16304701308044</v>
      </c>
      <c r="CB60" s="256" t="n">
        <f aca="false">CA60+$C$17*BZ60</f>
        <v>1.1646862214178</v>
      </c>
      <c r="CC60" s="256" t="n">
        <f aca="false">LOOKUP($C$18*1,$AV$54:$BV$54,$AV60:$BV60)-(BZ60*(LOOKUP($C$18*1,$AV$54:$BV$54,$F$43:$AF$43)-$C$17))</f>
        <v>1.33605949522589</v>
      </c>
    </row>
    <row r="61" customFormat="false" ht="12.75" hidden="false" customHeight="false" outlineLevel="0" collapsed="false">
      <c r="A61" s="155"/>
      <c r="B61" s="86" t="s">
        <v>343</v>
      </c>
      <c r="D61" s="173" t="n">
        <f aca="false">D29/1000000</f>
        <v>0</v>
      </c>
      <c r="E61" s="180" t="n">
        <f aca="false">D29/1000000</f>
        <v>0</v>
      </c>
      <c r="F61" s="86" t="n">
        <f aca="false">D29/1000000</f>
        <v>0</v>
      </c>
      <c r="G61" s="277" t="n">
        <v>10.5571138916028</v>
      </c>
      <c r="H61" s="278" t="n">
        <v>6.10314311870613</v>
      </c>
      <c r="I61" s="279" t="n">
        <v>8.60008304325097</v>
      </c>
      <c r="J61" s="279" t="n">
        <v>8.60008304325097</v>
      </c>
      <c r="K61" s="279" t="n">
        <v>8.60008304325097</v>
      </c>
      <c r="L61" s="279" t="n">
        <v>8.60008304325097</v>
      </c>
      <c r="M61" s="279" t="n">
        <v>8.60008304325097</v>
      </c>
      <c r="N61" s="279" t="n">
        <v>8.60008304325097</v>
      </c>
      <c r="O61" s="279" t="n">
        <v>8.60008304325097</v>
      </c>
      <c r="P61" s="279" t="n">
        <v>8.60008304325097</v>
      </c>
      <c r="Q61" s="279" t="n">
        <v>8.60008304325097</v>
      </c>
      <c r="R61" s="278" t="n">
        <v>8.07674454587653</v>
      </c>
      <c r="S61" s="279" t="n">
        <v>8.60008304325097</v>
      </c>
      <c r="T61" s="278" t="n">
        <v>8.75796178343949</v>
      </c>
      <c r="U61" s="279" t="n">
        <v>8.60008304325097</v>
      </c>
      <c r="V61" s="279" t="n">
        <v>8.60008304325097</v>
      </c>
      <c r="W61" s="279" t="n">
        <v>8.60008304325097</v>
      </c>
      <c r="X61" s="279" t="n">
        <v>8.60008304325097</v>
      </c>
      <c r="Y61" s="279" t="n">
        <v>8.60008304325097</v>
      </c>
      <c r="Z61" s="279" t="n">
        <v>8.60008304325097</v>
      </c>
      <c r="AA61" s="279" t="n">
        <v>8.60008304325097</v>
      </c>
      <c r="AB61" s="279" t="n">
        <v>8.60008304325097</v>
      </c>
      <c r="AC61" s="279" t="n">
        <v>8.60008304325097</v>
      </c>
      <c r="AD61" s="278" t="n">
        <v>11.4624827249817</v>
      </c>
      <c r="AE61" s="279" t="n">
        <v>8.60008304325097</v>
      </c>
      <c r="AF61" s="279" t="n">
        <v>8.60008304325097</v>
      </c>
      <c r="AG61" s="280" t="n">
        <v>8.60008304325097</v>
      </c>
      <c r="AH61" s="280" t="n">
        <v>8.60008304325097</v>
      </c>
      <c r="AI61" s="30"/>
      <c r="AJ61" s="156"/>
      <c r="AK61" s="86" t="n">
        <f aca="false">ROUND(D61*G61*AU61,0)</f>
        <v>0</v>
      </c>
      <c r="AL61" s="180" t="n">
        <f aca="false">ROUND(D61*(LOOKUP($C$18*1,$H$54:$AH$54,$H61:$AH61)*(LOOKUP($C$18*1,$AV$54:$BV$54,$AV61:$BV61))),0)</f>
        <v>0</v>
      </c>
      <c r="AM61" s="174" t="n">
        <f aca="false">ROUND(D61*(LOOKUP($C$18*1,$H$54:$AH$54,$H61:$AH61)*BY61),0)</f>
        <v>0</v>
      </c>
      <c r="AQ61" s="155"/>
      <c r="AR61" s="86" t="s">
        <v>343</v>
      </c>
      <c r="AS61" s="30"/>
      <c r="AT61" s="172"/>
      <c r="AU61" s="281" t="n">
        <v>1.482976</v>
      </c>
      <c r="AV61" s="281" t="n">
        <v>1.22592</v>
      </c>
      <c r="AW61" s="282" t="n">
        <v>1.203062</v>
      </c>
      <c r="AX61" s="282" t="n">
        <v>1.574691</v>
      </c>
      <c r="AY61" s="282" t="n">
        <v>1.2242</v>
      </c>
      <c r="AZ61" s="282" t="n">
        <v>1.472833</v>
      </c>
      <c r="BA61" s="282" t="n">
        <v>1</v>
      </c>
      <c r="BB61" s="282" t="n">
        <v>1.240974</v>
      </c>
      <c r="BC61" s="282" t="n">
        <v>1</v>
      </c>
      <c r="BD61" s="282" t="n">
        <v>1.325934</v>
      </c>
      <c r="BE61" s="282" t="n">
        <v>1.356493</v>
      </c>
      <c r="BF61" s="278" t="n">
        <v>1.524378</v>
      </c>
      <c r="BG61" s="282" t="n">
        <v>1.327911</v>
      </c>
      <c r="BH61" s="268" t="n">
        <v>1.403612</v>
      </c>
      <c r="BI61" s="282" t="n">
        <v>1.106322</v>
      </c>
      <c r="BJ61" s="282" t="n">
        <v>1.32631</v>
      </c>
      <c r="BK61" s="282" t="n">
        <v>1.135586</v>
      </c>
      <c r="BL61" s="282" t="n">
        <v>1.128748</v>
      </c>
      <c r="BM61" s="282" t="n">
        <v>1.100984</v>
      </c>
      <c r="BN61" s="282" t="n">
        <v>1.181446</v>
      </c>
      <c r="BO61" s="282" t="n">
        <v>1.482976</v>
      </c>
      <c r="BP61" s="282" t="n">
        <v>1.291215</v>
      </c>
      <c r="BQ61" s="282" t="n">
        <v>1</v>
      </c>
      <c r="BR61" s="278" t="n">
        <v>1.288465</v>
      </c>
      <c r="BS61" s="282" t="n">
        <v>1.053485</v>
      </c>
      <c r="BT61" s="282" t="n">
        <v>1.19799</v>
      </c>
      <c r="BU61" s="282" t="n">
        <v>1.194087</v>
      </c>
      <c r="BV61" s="282" t="n">
        <v>1</v>
      </c>
      <c r="BW61" s="30"/>
      <c r="BX61" s="156"/>
      <c r="BY61" s="256" t="n">
        <f aca="false">IF(MIN(CB61,CC61)&gt;1.01,MIN(CB61,CC61),1.01)</f>
        <v>1.23150497701603</v>
      </c>
      <c r="BZ61" s="256" t="n">
        <f aca="false">SLOPE(AU61:BV61,E$43:AF$43)</f>
        <v>2.7328152161183E-007</v>
      </c>
      <c r="CA61" s="256" t="n">
        <f aca="false">INTERCEPT(AU61:BV61,E$43:AF$43)</f>
        <v>1.23036511978939</v>
      </c>
      <c r="CB61" s="256" t="n">
        <f aca="false">CA61+$C$17*BZ61</f>
        <v>1.23150497701603</v>
      </c>
      <c r="CC61" s="256" t="n">
        <f aca="false">LOOKUP($C$18*1,$AV$54:$BV$54,$AV61:$BV61)-(BZ61*(LOOKUP($C$18*1,$AV$54:$BV$54,$F$43:$AF$43)-$C$17))</f>
        <v>1.2887268036977</v>
      </c>
    </row>
    <row r="62" customFormat="false" ht="12.75" hidden="false" customHeight="false" outlineLevel="0" collapsed="false">
      <c r="A62" s="155"/>
      <c r="B62" s="86" t="s">
        <v>344</v>
      </c>
      <c r="D62" s="173" t="n">
        <f aca="false">D30/1000000</f>
        <v>3.910099</v>
      </c>
      <c r="E62" s="180" t="n">
        <f aca="false">D30/1000000</f>
        <v>3.910099</v>
      </c>
      <c r="F62" s="86" t="n">
        <f aca="false">D30/1000000</f>
        <v>3.910099</v>
      </c>
      <c r="G62" s="277" t="n">
        <v>22.9871966788516</v>
      </c>
      <c r="H62" s="278" t="n">
        <v>27.4914089347079</v>
      </c>
      <c r="I62" s="279" t="n">
        <v>26.6517414487684</v>
      </c>
      <c r="J62" s="279" t="n">
        <v>26.6517414487684</v>
      </c>
      <c r="K62" s="279" t="n">
        <v>26.6517414487684</v>
      </c>
      <c r="L62" s="279" t="n">
        <v>26.6517414487684</v>
      </c>
      <c r="M62" s="279" t="n">
        <v>26.6517414487684</v>
      </c>
      <c r="N62" s="279" t="n">
        <v>26.6517414487684</v>
      </c>
      <c r="O62" s="279" t="n">
        <v>26.6517414487684</v>
      </c>
      <c r="P62" s="279" t="n">
        <v>26.6517414487684</v>
      </c>
      <c r="Q62" s="279" t="n">
        <v>26.6517414487684</v>
      </c>
      <c r="R62" s="278" t="n">
        <v>26.7059796788495</v>
      </c>
      <c r="S62" s="279" t="n">
        <v>26.6517414487684</v>
      </c>
      <c r="T62" s="278" t="n">
        <v>25.5510639920677</v>
      </c>
      <c r="U62" s="279" t="n">
        <v>26.6517414487684</v>
      </c>
      <c r="V62" s="279" t="n">
        <v>26.6517414487684</v>
      </c>
      <c r="W62" s="279" t="n">
        <v>26.6517414487684</v>
      </c>
      <c r="X62" s="279" t="n">
        <v>26.6517414487684</v>
      </c>
      <c r="Y62" s="279" t="n">
        <v>26.6517414487684</v>
      </c>
      <c r="Z62" s="279" t="n">
        <v>26.6517414487684</v>
      </c>
      <c r="AA62" s="279" t="n">
        <v>26.6517414487684</v>
      </c>
      <c r="AB62" s="279" t="n">
        <v>26.6517414487684</v>
      </c>
      <c r="AC62" s="279" t="n">
        <v>26.6517414487684</v>
      </c>
      <c r="AD62" s="278" t="n">
        <v>26.8585131894484</v>
      </c>
      <c r="AE62" s="279" t="n">
        <v>26.6517414487684</v>
      </c>
      <c r="AF62" s="279" t="n">
        <v>26.6517414487684</v>
      </c>
      <c r="AG62" s="280" t="n">
        <v>26.6517414487684</v>
      </c>
      <c r="AH62" s="280" t="n">
        <v>26.6517414487684</v>
      </c>
      <c r="AI62" s="30"/>
      <c r="AJ62" s="156"/>
      <c r="AK62" s="86" t="n">
        <f aca="false">ROUND(D62*G62*AU62,0)</f>
        <v>110</v>
      </c>
      <c r="AL62" s="180" t="n">
        <f aca="false">ROUND(D62*(LOOKUP($C$18*1,$H$54:$AH$54,$H62:$AH62)*(LOOKUP($C$18*1,$AV$54:$BV$54,$AV62:$BV62))),0)</f>
        <v>120</v>
      </c>
      <c r="AM62" s="174" t="n">
        <f aca="false">ROUND(D62*(LOOKUP($C$18*1,$H$54:$AH$54,$H62:$AH62)*BY62),0)</f>
        <v>117</v>
      </c>
      <c r="AQ62" s="155"/>
      <c r="AR62" s="86" t="s">
        <v>344</v>
      </c>
      <c r="AS62" s="30"/>
      <c r="AT62" s="172"/>
      <c r="AU62" s="281" t="n">
        <v>1.226074</v>
      </c>
      <c r="AV62" s="281" t="n">
        <v>1.053226</v>
      </c>
      <c r="AW62" s="282" t="n">
        <v>1.097867</v>
      </c>
      <c r="AX62" s="282" t="n">
        <v>1.283504</v>
      </c>
      <c r="AY62" s="282" t="n">
        <v>1.138332</v>
      </c>
      <c r="AZ62" s="282" t="n">
        <v>1.077349</v>
      </c>
      <c r="BA62" s="282" t="n">
        <v>1</v>
      </c>
      <c r="BB62" s="282" t="n">
        <v>1.141401</v>
      </c>
      <c r="BC62" s="282" t="n">
        <v>1</v>
      </c>
      <c r="BD62" s="282" t="n">
        <v>1.180275</v>
      </c>
      <c r="BE62" s="282" t="n">
        <v>1.19321</v>
      </c>
      <c r="BF62" s="278" t="n">
        <v>1.168191</v>
      </c>
      <c r="BG62" s="282" t="n">
        <v>1.177786</v>
      </c>
      <c r="BH62" s="268" t="n">
        <v>1.150359</v>
      </c>
      <c r="BI62" s="282" t="n">
        <v>1</v>
      </c>
      <c r="BJ62" s="282" t="n">
        <v>1.200573</v>
      </c>
      <c r="BK62" s="282" t="n">
        <v>1.142644</v>
      </c>
      <c r="BL62" s="282" t="n">
        <v>1.10419</v>
      </c>
      <c r="BM62" s="282" t="n">
        <v>1.156384</v>
      </c>
      <c r="BN62" s="282" t="n">
        <v>1.137511</v>
      </c>
      <c r="BO62" s="282" t="n">
        <v>1.226074</v>
      </c>
      <c r="BP62" s="282" t="n">
        <v>1.167758</v>
      </c>
      <c r="BQ62" s="282" t="n">
        <v>1</v>
      </c>
      <c r="BR62" s="278" t="n">
        <v>1.1402</v>
      </c>
      <c r="BS62" s="282" t="n">
        <v>1.069036</v>
      </c>
      <c r="BT62" s="282" t="n">
        <v>1.141051</v>
      </c>
      <c r="BU62" s="282" t="n">
        <v>1.050108</v>
      </c>
      <c r="BV62" s="282" t="n">
        <v>1</v>
      </c>
      <c r="BW62" s="30"/>
      <c r="BX62" s="156"/>
      <c r="BY62" s="256" t="n">
        <f aca="false">IF(MIN(CB62,CC62)&gt;1.01,MIN(CB62,CC62),1.01)</f>
        <v>1.11578030116672</v>
      </c>
      <c r="BZ62" s="256" t="n">
        <f aca="false">SLOPE(AU62:BV62,E$43:AF$43)</f>
        <v>1.344344197822E-007</v>
      </c>
      <c r="CA62" s="256" t="n">
        <f aca="false">INTERCEPT(AU62:BV62,E$43:AF$43)</f>
        <v>1.11521957520181</v>
      </c>
      <c r="CB62" s="256" t="n">
        <f aca="false">CA62+$C$17*BZ62</f>
        <v>1.11578030116672</v>
      </c>
      <c r="CC62" s="256" t="n">
        <f aca="false">LOOKUP($C$18*1,$AV$54:$BV$54,$AV62:$BV62)-(BZ62*(LOOKUP($C$18*1,$AV$54:$BV$54,$F$43:$AF$43)-$C$17))</f>
        <v>1.14032878817415</v>
      </c>
    </row>
    <row r="63" customFormat="false" ht="12.75" hidden="false" customHeight="false" outlineLevel="0" collapsed="false">
      <c r="A63" s="155"/>
      <c r="B63" s="86" t="s">
        <v>345</v>
      </c>
      <c r="D63" s="173" t="n">
        <f aca="false">D31/1000000</f>
        <v>0.38906</v>
      </c>
      <c r="E63" s="180" t="n">
        <f aca="false">D31/1000000</f>
        <v>0.38906</v>
      </c>
      <c r="F63" s="86" t="n">
        <f aca="false">D31/1000000</f>
        <v>0.38906</v>
      </c>
      <c r="G63" s="277" t="n">
        <v>18.9389130610408</v>
      </c>
      <c r="H63" s="278" t="n">
        <v>20.2808112324493</v>
      </c>
      <c r="I63" s="279" t="n">
        <v>21.8736261440569</v>
      </c>
      <c r="J63" s="279" t="n">
        <v>21.8736261440569</v>
      </c>
      <c r="K63" s="279" t="n">
        <v>21.8736261440569</v>
      </c>
      <c r="L63" s="279" t="n">
        <v>21.8736261440569</v>
      </c>
      <c r="M63" s="279" t="n">
        <v>21.8736261440569</v>
      </c>
      <c r="N63" s="279" t="n">
        <v>21.8736261440569</v>
      </c>
      <c r="O63" s="279" t="n">
        <v>21.8736261440569</v>
      </c>
      <c r="P63" s="279" t="n">
        <v>21.8736261440569</v>
      </c>
      <c r="Q63" s="279" t="n">
        <v>21.8736261440569</v>
      </c>
      <c r="R63" s="278" t="n">
        <v>22.0214832323138</v>
      </c>
      <c r="S63" s="279" t="n">
        <v>21.8736261440569</v>
      </c>
      <c r="T63" s="278" t="n">
        <v>23.8367113902369</v>
      </c>
      <c r="U63" s="279" t="n">
        <v>21.8736261440569</v>
      </c>
      <c r="V63" s="279" t="n">
        <v>21.8736261440569</v>
      </c>
      <c r="W63" s="279" t="n">
        <v>21.8736261440569</v>
      </c>
      <c r="X63" s="279" t="n">
        <v>21.8736261440569</v>
      </c>
      <c r="Y63" s="279" t="n">
        <v>21.8736261440569</v>
      </c>
      <c r="Z63" s="279" t="n">
        <v>21.8736261440569</v>
      </c>
      <c r="AA63" s="279" t="n">
        <v>21.8736261440569</v>
      </c>
      <c r="AB63" s="279" t="n">
        <v>21.8736261440569</v>
      </c>
      <c r="AC63" s="279" t="n">
        <v>21.8736261440569</v>
      </c>
      <c r="AD63" s="278" t="n">
        <v>21.3554987212276</v>
      </c>
      <c r="AE63" s="279" t="n">
        <v>21.8736261440569</v>
      </c>
      <c r="AF63" s="279" t="n">
        <v>21.8736261440569</v>
      </c>
      <c r="AG63" s="280" t="n">
        <v>21.8736261440569</v>
      </c>
      <c r="AH63" s="280" t="n">
        <v>21.8736261440569</v>
      </c>
      <c r="AI63" s="30"/>
      <c r="AJ63" s="156"/>
      <c r="AK63" s="86" t="n">
        <f aca="false">ROUND(D63*G63*AU63,0)</f>
        <v>9</v>
      </c>
      <c r="AL63" s="180" t="n">
        <f aca="false">ROUND(D63*(LOOKUP($C$18*1,$H$54:$AH$54,$H63:$AH63)*(LOOKUP($C$18*1,$AV$54:$BV$54,$AV63:$BV63))),0)</f>
        <v>9</v>
      </c>
      <c r="AM63" s="174" t="n">
        <f aca="false">ROUND(D63*(LOOKUP($C$18*1,$H$54:$AH$54,$H63:$AH63)*BY63),0)</f>
        <v>9</v>
      </c>
      <c r="AQ63" s="155"/>
      <c r="AR63" s="86" t="s">
        <v>345</v>
      </c>
      <c r="AS63" s="30"/>
      <c r="AT63" s="172"/>
      <c r="AU63" s="281" t="n">
        <v>1.18185</v>
      </c>
      <c r="AV63" s="281" t="n">
        <v>1.171691</v>
      </c>
      <c r="AW63" s="282" t="n">
        <v>1.234948</v>
      </c>
      <c r="AX63" s="282" t="n">
        <v>1.385466</v>
      </c>
      <c r="AY63" s="282" t="n">
        <v>1.182474</v>
      </c>
      <c r="AZ63" s="282" t="n">
        <v>1.158434</v>
      </c>
      <c r="BA63" s="282" t="n">
        <v>1</v>
      </c>
      <c r="BB63" s="282" t="n">
        <v>1.262426</v>
      </c>
      <c r="BC63" s="282" t="n">
        <v>1</v>
      </c>
      <c r="BD63" s="282" t="n">
        <v>1.16945</v>
      </c>
      <c r="BE63" s="282" t="n">
        <v>1.234949</v>
      </c>
      <c r="BF63" s="278" t="n">
        <v>1.118805</v>
      </c>
      <c r="BG63" s="282" t="n">
        <v>1.230532</v>
      </c>
      <c r="BH63" s="268" t="n">
        <v>1.07765</v>
      </c>
      <c r="BI63" s="282" t="n">
        <v>1.150416</v>
      </c>
      <c r="BJ63" s="282" t="n">
        <v>1.231179</v>
      </c>
      <c r="BK63" s="282" t="n">
        <v>1.160125</v>
      </c>
      <c r="BL63" s="282" t="n">
        <v>1.12286</v>
      </c>
      <c r="BM63" s="282" t="n">
        <v>1.147823</v>
      </c>
      <c r="BN63" s="282" t="n">
        <v>1.196834</v>
      </c>
      <c r="BO63" s="282" t="n">
        <v>1.298958</v>
      </c>
      <c r="BP63" s="282" t="n">
        <v>1.189694</v>
      </c>
      <c r="BQ63" s="282" t="n">
        <v>1</v>
      </c>
      <c r="BR63" s="278" t="n">
        <v>1.097458</v>
      </c>
      <c r="BS63" s="282" t="n">
        <v>1</v>
      </c>
      <c r="BT63" s="282" t="n">
        <v>1.183093</v>
      </c>
      <c r="BU63" s="282" t="n">
        <v>1.169289</v>
      </c>
      <c r="BV63" s="282" t="n">
        <v>1</v>
      </c>
      <c r="BW63" s="30"/>
      <c r="BX63" s="156"/>
      <c r="BY63" s="256" t="n">
        <f aca="false">IF(MIN(CB63,CC63)&gt;1.01,MIN(CB63,CC63),1.01)</f>
        <v>1.09749086566233</v>
      </c>
      <c r="BZ63" s="256" t="n">
        <f aca="false">SLOPE(AU63:BV63,E$43:AF$43)</f>
        <v>3.43065368781559E-008</v>
      </c>
      <c r="CA63" s="256" t="n">
        <f aca="false">INTERCEPT(AU63:BV63,E$43:AF$43)</f>
        <v>1.15379081293435</v>
      </c>
      <c r="CB63" s="256" t="n">
        <f aca="false">CA63+$C$17*BZ63</f>
        <v>1.15393390549966</v>
      </c>
      <c r="CC63" s="256" t="n">
        <f aca="false">LOOKUP($C$18*1,$AV$54:$BV$54,$AV63:$BV63)-(BZ63*(LOOKUP($C$18*1,$AV$54:$BV$54,$F$43:$AF$43)-$C$17))</f>
        <v>1.09749086566233</v>
      </c>
    </row>
    <row r="64" customFormat="false" ht="12.75" hidden="false" customHeight="false" outlineLevel="0" collapsed="false">
      <c r="A64" s="155"/>
      <c r="D64" s="173"/>
      <c r="E64" s="180"/>
      <c r="F64" s="86"/>
      <c r="G64" s="173"/>
      <c r="H64" s="86"/>
      <c r="I64" s="70"/>
      <c r="J64" s="70"/>
      <c r="K64" s="70"/>
      <c r="L64" s="70"/>
      <c r="M64" s="70"/>
      <c r="N64" s="70"/>
      <c r="O64" s="70"/>
      <c r="P64" s="70"/>
      <c r="Q64" s="70"/>
      <c r="R64" s="86"/>
      <c r="S64" s="70"/>
      <c r="T64" s="86"/>
      <c r="U64" s="70"/>
      <c r="V64" s="70"/>
      <c r="W64" s="70"/>
      <c r="X64" s="70"/>
      <c r="Y64" s="70"/>
      <c r="Z64" s="70"/>
      <c r="AA64" s="70"/>
      <c r="AB64" s="70"/>
      <c r="AC64" s="70"/>
      <c r="AD64" s="86"/>
      <c r="AE64" s="70"/>
      <c r="AF64" s="70"/>
      <c r="AG64" s="283"/>
      <c r="AH64" s="283"/>
      <c r="AI64" s="30"/>
      <c r="AJ64" s="156"/>
      <c r="AK64" s="86"/>
      <c r="AL64" s="180"/>
      <c r="AM64" s="174"/>
      <c r="AQ64" s="155"/>
      <c r="AR64" s="30"/>
      <c r="AS64" s="30"/>
      <c r="AT64" s="172"/>
      <c r="AU64" s="30"/>
      <c r="AV64" s="30"/>
      <c r="AW64" s="284"/>
      <c r="AX64" s="284"/>
      <c r="AY64" s="284"/>
      <c r="AZ64" s="284"/>
      <c r="BA64" s="284"/>
      <c r="BB64" s="284"/>
      <c r="BC64" s="284"/>
      <c r="BD64" s="284"/>
      <c r="BE64" s="284"/>
      <c r="BF64" s="30"/>
      <c r="BG64" s="284"/>
      <c r="BH64" s="285"/>
      <c r="BI64" s="284"/>
      <c r="BJ64" s="284"/>
      <c r="BK64" s="284"/>
      <c r="BL64" s="284"/>
      <c r="BM64" s="284"/>
      <c r="BN64" s="284"/>
      <c r="BO64" s="284"/>
      <c r="BP64" s="284"/>
      <c r="BQ64" s="284"/>
      <c r="BR64" s="30"/>
      <c r="BS64" s="284"/>
      <c r="BT64" s="284"/>
      <c r="BU64" s="284"/>
      <c r="BV64" s="284"/>
      <c r="BW64" s="30"/>
      <c r="BX64" s="156"/>
      <c r="BY64" s="256"/>
      <c r="BZ64" s="256"/>
      <c r="CA64" s="256"/>
      <c r="CB64" s="256"/>
      <c r="CC64" s="256"/>
    </row>
    <row r="65" customFormat="false" ht="12.75" hidden="false" customHeight="false" outlineLevel="0" collapsed="false">
      <c r="A65" s="155"/>
      <c r="C65" s="86" t="s">
        <v>347</v>
      </c>
      <c r="D65" s="173" t="n">
        <f aca="false">D33/1000000</f>
        <v>0.74</v>
      </c>
      <c r="E65" s="180" t="n">
        <f aca="false">D33/1000000</f>
        <v>0.74</v>
      </c>
      <c r="F65" s="86" t="n">
        <f aca="false">D33/1000000</f>
        <v>0.74</v>
      </c>
      <c r="G65" s="277" t="n">
        <v>4.39785771130724</v>
      </c>
      <c r="H65" s="278" t="n">
        <v>4.96602195504443</v>
      </c>
      <c r="I65" s="279" t="n">
        <v>4.41176919370912</v>
      </c>
      <c r="J65" s="279" t="n">
        <v>4.41176919370912</v>
      </c>
      <c r="K65" s="279" t="n">
        <v>4.41176919370912</v>
      </c>
      <c r="L65" s="279" t="n">
        <v>4.41176919370912</v>
      </c>
      <c r="M65" s="279" t="n">
        <v>4.41176919370912</v>
      </c>
      <c r="N65" s="279" t="n">
        <v>4.41176919370912</v>
      </c>
      <c r="O65" s="279" t="n">
        <v>4.41176919370912</v>
      </c>
      <c r="P65" s="279" t="n">
        <v>4.41176919370912</v>
      </c>
      <c r="Q65" s="279" t="n">
        <v>4.41176919370912</v>
      </c>
      <c r="R65" s="278" t="n">
        <v>4.02687600389114</v>
      </c>
      <c r="S65" s="279" t="n">
        <v>4.41176919370912</v>
      </c>
      <c r="T65" s="278" t="n">
        <v>4.43073471676949</v>
      </c>
      <c r="U65" s="279" t="n">
        <v>4.41176919370912</v>
      </c>
      <c r="V65" s="279" t="n">
        <v>4.41176919370912</v>
      </c>
      <c r="W65" s="279" t="n">
        <v>4.41176919370912</v>
      </c>
      <c r="X65" s="279" t="n">
        <v>4.41176919370912</v>
      </c>
      <c r="Y65" s="279" t="n">
        <v>4.41176919370912</v>
      </c>
      <c r="Z65" s="279" t="n">
        <v>4.41176919370912</v>
      </c>
      <c r="AA65" s="279" t="n">
        <v>4.41176919370912</v>
      </c>
      <c r="AB65" s="279" t="n">
        <v>4.41176919370912</v>
      </c>
      <c r="AC65" s="279" t="n">
        <v>4.41176919370912</v>
      </c>
      <c r="AD65" s="278" t="n">
        <v>4.22344409913141</v>
      </c>
      <c r="AE65" s="279" t="n">
        <v>4.41176919370912</v>
      </c>
      <c r="AF65" s="279" t="n">
        <v>4.41176919370912</v>
      </c>
      <c r="AG65" s="280" t="n">
        <v>4.41176919370912</v>
      </c>
      <c r="AH65" s="280" t="n">
        <v>4.41176919370912</v>
      </c>
      <c r="AI65" s="30"/>
      <c r="AJ65" s="156"/>
      <c r="AK65" s="86" t="n">
        <f aca="false">ROUND(D65*G65*AU65,0)</f>
        <v>5</v>
      </c>
      <c r="AL65" s="180" t="n">
        <f aca="false">ROUND(D65*(LOOKUP($C$18*1,$H$54:$AH$54,$H65:$AH65)*(LOOKUP($C$18*1,$AV$54:$BV$54,$AV65:$BV65))),0)</f>
        <v>4</v>
      </c>
      <c r="AM65" s="174" t="n">
        <f aca="false">ROUND(D65*(LOOKUP($C$18*1,$H$54:$AH$54,$H65:$AH65)*BY65),0)</f>
        <v>4</v>
      </c>
      <c r="AQ65" s="155" t="s">
        <v>346</v>
      </c>
      <c r="AR65" s="30"/>
      <c r="AS65" s="86" t="s">
        <v>347</v>
      </c>
      <c r="AT65" s="172"/>
      <c r="AU65" s="281" t="n">
        <v>1.498333</v>
      </c>
      <c r="AV65" s="281" t="n">
        <v>1.1062</v>
      </c>
      <c r="AW65" s="282" t="n">
        <v>1.511926</v>
      </c>
      <c r="AX65" s="282" t="n">
        <v>3.2675</v>
      </c>
      <c r="AY65" s="282" t="n">
        <v>1.62605</v>
      </c>
      <c r="AZ65" s="282" t="n">
        <v>2.24062</v>
      </c>
      <c r="BA65" s="282" t="n">
        <v>1</v>
      </c>
      <c r="BB65" s="282" t="n">
        <v>1.723848</v>
      </c>
      <c r="BC65" s="282" t="n">
        <v>1</v>
      </c>
      <c r="BD65" s="282" t="n">
        <v>2.27075</v>
      </c>
      <c r="BE65" s="282" t="n">
        <v>2.388608</v>
      </c>
      <c r="BF65" s="278" t="n">
        <v>1.430045</v>
      </c>
      <c r="BG65" s="282" t="n">
        <v>2.459529</v>
      </c>
      <c r="BH65" s="268" t="n">
        <v>1.345695</v>
      </c>
      <c r="BI65" s="282" t="n">
        <v>1.920408</v>
      </c>
      <c r="BJ65" s="282" t="n">
        <v>3.042397</v>
      </c>
      <c r="BK65" s="282" t="n">
        <v>1.663621</v>
      </c>
      <c r="BL65" s="282" t="n">
        <v>1.799365</v>
      </c>
      <c r="BM65" s="282" t="n">
        <v>1.405931</v>
      </c>
      <c r="BN65" s="282" t="n">
        <v>1.730447</v>
      </c>
      <c r="BO65" s="282" t="n">
        <v>2.843205</v>
      </c>
      <c r="BP65" s="282" t="n">
        <v>2.126018</v>
      </c>
      <c r="BQ65" s="282" t="n">
        <v>1</v>
      </c>
      <c r="BR65" s="278" t="n">
        <v>1.345136</v>
      </c>
      <c r="BS65" s="282" t="n">
        <v>1.359476</v>
      </c>
      <c r="BT65" s="282" t="n">
        <v>2.280046</v>
      </c>
      <c r="BU65" s="282" t="n">
        <v>1.6925045</v>
      </c>
      <c r="BV65" s="282" t="n">
        <v>1</v>
      </c>
      <c r="BW65" s="30"/>
      <c r="BX65" s="156"/>
      <c r="BY65" s="256" t="n">
        <f aca="false">IF(MIN(CB65,CC65)&gt;1.01,MIN(CB65,CC65),1.01)</f>
        <v>1.34493306980838</v>
      </c>
      <c r="BZ65" s="256" t="n">
        <f aca="false">SLOPE(AU65:BV65,E$43:AF$43)</f>
        <v>-2.11826922362435E-007</v>
      </c>
      <c r="CA65" s="256" t="n">
        <f aca="false">INTERCEPT(AU65:BV65,E$43:AF$43)</f>
        <v>1.7995713673699</v>
      </c>
      <c r="CB65" s="256" t="n">
        <f aca="false">CA65+$C$17*BZ65</f>
        <v>1.79868783727672</v>
      </c>
      <c r="CC65" s="256" t="n">
        <f aca="false">LOOKUP($C$18*1,$AV$54:$BV$54,$AV65:$BV65)-(BZ65*(LOOKUP($C$18*1,$AV$54:$BV$54,$F$43:$AF$43)-$C$17))</f>
        <v>1.34493306980838</v>
      </c>
    </row>
    <row r="66" customFormat="false" ht="12.75" hidden="false" customHeight="false" outlineLevel="0" collapsed="false">
      <c r="A66" s="155"/>
      <c r="C66" s="86" t="s">
        <v>347</v>
      </c>
      <c r="D66" s="173" t="n">
        <f aca="false">D34/1000000</f>
        <v>0.34</v>
      </c>
      <c r="E66" s="180" t="n">
        <f aca="false">D34/1000000</f>
        <v>0.34</v>
      </c>
      <c r="F66" s="86" t="n">
        <f aca="false">D34/1000000</f>
        <v>0.34</v>
      </c>
      <c r="G66" s="277" t="n">
        <v>4.39785771130724</v>
      </c>
      <c r="H66" s="278" t="n">
        <v>4.96602195504443</v>
      </c>
      <c r="I66" s="279" t="n">
        <v>4.41176919370912</v>
      </c>
      <c r="J66" s="279" t="n">
        <v>4.41176919370912</v>
      </c>
      <c r="K66" s="279" t="n">
        <v>4.41176919370912</v>
      </c>
      <c r="L66" s="279" t="n">
        <v>4.41176919370912</v>
      </c>
      <c r="M66" s="279" t="n">
        <v>4.41176919370912</v>
      </c>
      <c r="N66" s="279" t="n">
        <v>4.41176919370912</v>
      </c>
      <c r="O66" s="279" t="n">
        <v>4.41176919370912</v>
      </c>
      <c r="P66" s="279" t="n">
        <v>4.41176919370912</v>
      </c>
      <c r="Q66" s="279" t="n">
        <v>4.41176919370912</v>
      </c>
      <c r="R66" s="278" t="n">
        <v>4.02687600389114</v>
      </c>
      <c r="S66" s="279" t="n">
        <v>4.41176919370912</v>
      </c>
      <c r="T66" s="278" t="n">
        <v>4.43073471676949</v>
      </c>
      <c r="U66" s="279" t="n">
        <v>4.41176919370912</v>
      </c>
      <c r="V66" s="279" t="n">
        <v>4.41176919370912</v>
      </c>
      <c r="W66" s="279" t="n">
        <v>4.41176919370912</v>
      </c>
      <c r="X66" s="279" t="n">
        <v>4.41176919370912</v>
      </c>
      <c r="Y66" s="279" t="n">
        <v>4.41176919370912</v>
      </c>
      <c r="Z66" s="279" t="n">
        <v>4.41176919370912</v>
      </c>
      <c r="AA66" s="279" t="n">
        <v>4.41176919370912</v>
      </c>
      <c r="AB66" s="279" t="n">
        <v>4.41176919370912</v>
      </c>
      <c r="AC66" s="279" t="n">
        <v>4.41176919370912</v>
      </c>
      <c r="AD66" s="278" t="n">
        <v>4.22344409913141</v>
      </c>
      <c r="AE66" s="279" t="n">
        <v>4.41176919370912</v>
      </c>
      <c r="AF66" s="279" t="n">
        <v>4.41176919370912</v>
      </c>
      <c r="AG66" s="280" t="n">
        <v>4.41176919370912</v>
      </c>
      <c r="AH66" s="280" t="n">
        <v>4.41176919370912</v>
      </c>
      <c r="AI66" s="30"/>
      <c r="AJ66" s="156"/>
      <c r="AK66" s="86" t="n">
        <f aca="false">ROUND(D66*G66*AU66,0)</f>
        <v>2</v>
      </c>
      <c r="AL66" s="180" t="n">
        <f aca="false">ROUND(D66*(LOOKUP($C$18*1,$H$54:$AH$54,$H66:$AH66)*(LOOKUP($C$18*1,$AV$54:$BV$54,$AV66:$BV66))),0)</f>
        <v>2</v>
      </c>
      <c r="AM66" s="174" t="n">
        <f aca="false">ROUND(D66*(LOOKUP($C$18*1,$H$54:$AH$54,$H66:$AH66)*BY66),0)</f>
        <v>2</v>
      </c>
      <c r="AQ66" s="155" t="s">
        <v>348</v>
      </c>
      <c r="AR66" s="30"/>
      <c r="AS66" s="86" t="s">
        <v>347</v>
      </c>
      <c r="AT66" s="172"/>
      <c r="AU66" s="281" t="n">
        <v>1.498333</v>
      </c>
      <c r="AV66" s="281" t="n">
        <v>1.1062</v>
      </c>
      <c r="AW66" s="282" t="n">
        <v>1.511926</v>
      </c>
      <c r="AX66" s="282" t="n">
        <v>3.2675</v>
      </c>
      <c r="AY66" s="282" t="n">
        <v>1.62605</v>
      </c>
      <c r="AZ66" s="282" t="n">
        <v>2.24062</v>
      </c>
      <c r="BA66" s="282" t="n">
        <v>1</v>
      </c>
      <c r="BB66" s="282" t="n">
        <v>1.723848</v>
      </c>
      <c r="BC66" s="282" t="n">
        <v>1</v>
      </c>
      <c r="BD66" s="282" t="n">
        <v>2.27075</v>
      </c>
      <c r="BE66" s="282" t="n">
        <v>2.388608</v>
      </c>
      <c r="BF66" s="278" t="n">
        <v>1.430045</v>
      </c>
      <c r="BG66" s="282" t="n">
        <v>2.459529</v>
      </c>
      <c r="BH66" s="268" t="n">
        <v>1.345695</v>
      </c>
      <c r="BI66" s="282" t="n">
        <v>1.920408</v>
      </c>
      <c r="BJ66" s="282" t="n">
        <v>3.042397</v>
      </c>
      <c r="BK66" s="282" t="n">
        <v>1.663621</v>
      </c>
      <c r="BL66" s="282" t="n">
        <v>1.799365</v>
      </c>
      <c r="BM66" s="282" t="n">
        <v>1.405931</v>
      </c>
      <c r="BN66" s="282" t="n">
        <v>1.730447</v>
      </c>
      <c r="BO66" s="282" t="n">
        <v>2.843205</v>
      </c>
      <c r="BP66" s="282" t="n">
        <v>2.126018</v>
      </c>
      <c r="BQ66" s="282" t="n">
        <v>1</v>
      </c>
      <c r="BR66" s="278" t="n">
        <v>1.345136</v>
      </c>
      <c r="BS66" s="282" t="n">
        <v>1.359476</v>
      </c>
      <c r="BT66" s="282" t="n">
        <v>2.280046</v>
      </c>
      <c r="BU66" s="282" t="n">
        <v>1.6925045</v>
      </c>
      <c r="BV66" s="282" t="n">
        <v>1</v>
      </c>
      <c r="BW66" s="30"/>
      <c r="BX66" s="156"/>
      <c r="BY66" s="256" t="n">
        <f aca="false">IF(MIN(CB66,CC66)&gt;1.01,MIN(CB66,CC66),1.01)</f>
        <v>1.34493306980838</v>
      </c>
      <c r="BZ66" s="256" t="n">
        <f aca="false">SLOPE(AU66:BV66,E$43:AF$43)</f>
        <v>-2.11826922362435E-007</v>
      </c>
      <c r="CA66" s="256" t="n">
        <f aca="false">INTERCEPT(AU66:BV66,E$43:AF$43)</f>
        <v>1.7995713673699</v>
      </c>
      <c r="CB66" s="256" t="n">
        <f aca="false">CA66+$C$17*BZ66</f>
        <v>1.79868783727672</v>
      </c>
      <c r="CC66" s="256" t="n">
        <f aca="false">LOOKUP($C$18*1,$AV$54:$BV$54,$AV66:$BV66)-(BZ66*(LOOKUP($C$18*1,$AV$54:$BV$54,$F$43:$AF$43)-$C$17))</f>
        <v>1.34493306980838</v>
      </c>
    </row>
    <row r="67" customFormat="false" ht="12.75" hidden="false" customHeight="false" outlineLevel="0" collapsed="false">
      <c r="A67" s="155"/>
      <c r="C67" s="86" t="s">
        <v>347</v>
      </c>
      <c r="D67" s="173" t="n">
        <f aca="false">D35/1000000</f>
        <v>0.215</v>
      </c>
      <c r="E67" s="180" t="n">
        <f aca="false">D35/1000000</f>
        <v>0.215</v>
      </c>
      <c r="F67" s="86" t="n">
        <f aca="false">D35/1000000</f>
        <v>0.215</v>
      </c>
      <c r="G67" s="277" t="n">
        <v>4.39785771130724</v>
      </c>
      <c r="H67" s="278" t="n">
        <v>4.96602195504443</v>
      </c>
      <c r="I67" s="269" t="n">
        <v>4.41176919370912</v>
      </c>
      <c r="J67" s="269" t="n">
        <v>4.41176919370912</v>
      </c>
      <c r="K67" s="269" t="n">
        <v>4.41176919370912</v>
      </c>
      <c r="L67" s="269" t="n">
        <v>4.41176919370912</v>
      </c>
      <c r="M67" s="269" t="n">
        <v>4.41176919370912</v>
      </c>
      <c r="N67" s="269" t="n">
        <v>4.41176919370912</v>
      </c>
      <c r="O67" s="269" t="n">
        <v>4.41176919370912</v>
      </c>
      <c r="P67" s="269" t="n">
        <v>4.41176919370912</v>
      </c>
      <c r="Q67" s="269" t="n">
        <v>4.41176919370912</v>
      </c>
      <c r="R67" s="278" t="n">
        <v>4.02687600389114</v>
      </c>
      <c r="S67" s="269" t="n">
        <v>4.41176919370912</v>
      </c>
      <c r="T67" s="278" t="n">
        <v>4.43073471676949</v>
      </c>
      <c r="U67" s="269" t="n">
        <v>4.41176919370912</v>
      </c>
      <c r="V67" s="269" t="n">
        <v>4.41176919370912</v>
      </c>
      <c r="W67" s="269" t="n">
        <v>4.41176919370912</v>
      </c>
      <c r="X67" s="269" t="n">
        <v>4.41176919370912</v>
      </c>
      <c r="Y67" s="269" t="n">
        <v>4.41176919370912</v>
      </c>
      <c r="Z67" s="269" t="n">
        <v>4.41176919370912</v>
      </c>
      <c r="AA67" s="269" t="n">
        <v>4.41176919370912</v>
      </c>
      <c r="AB67" s="269" t="n">
        <v>4.41176919370912</v>
      </c>
      <c r="AC67" s="269" t="n">
        <v>4.41176919370912</v>
      </c>
      <c r="AD67" s="278" t="n">
        <v>4.22344409913141</v>
      </c>
      <c r="AE67" s="269" t="n">
        <v>4.41176919370912</v>
      </c>
      <c r="AF67" s="269" t="n">
        <v>4.41176919370912</v>
      </c>
      <c r="AG67" s="280" t="n">
        <v>4.41176919370912</v>
      </c>
      <c r="AH67" s="280" t="n">
        <v>4.41176919370912</v>
      </c>
      <c r="AI67" s="30"/>
      <c r="AJ67" s="156"/>
      <c r="AK67" s="86" t="n">
        <f aca="false">ROUND(D67*G67*AU67,0)</f>
        <v>1</v>
      </c>
      <c r="AL67" s="180" t="n">
        <f aca="false">ROUND(D67*(LOOKUP($C$18*1,$H$54:$AH$54,$H67:$AH67)*(LOOKUP($C$18*1,$AV$54:$BV$54,$AV67:$BV67))),0)</f>
        <v>1</v>
      </c>
      <c r="AM67" s="174" t="n">
        <f aca="false">ROUND(D67*(LOOKUP($C$18*1,$H$54:$AH$54,$H67:$AH67)*BY67),0)</f>
        <v>1</v>
      </c>
      <c r="AQ67" s="155" t="s">
        <v>349</v>
      </c>
      <c r="AR67" s="30"/>
      <c r="AS67" s="86" t="s">
        <v>347</v>
      </c>
      <c r="AT67" s="172"/>
      <c r="AU67" s="281" t="n">
        <v>1.498333</v>
      </c>
      <c r="AV67" s="281" t="n">
        <v>1.1062</v>
      </c>
      <c r="AW67" s="282" t="n">
        <v>1.511926</v>
      </c>
      <c r="AX67" s="282" t="n">
        <v>3.2675</v>
      </c>
      <c r="AY67" s="282" t="n">
        <v>1.62605</v>
      </c>
      <c r="AZ67" s="282" t="n">
        <v>2.24062</v>
      </c>
      <c r="BA67" s="282" t="n">
        <v>1</v>
      </c>
      <c r="BB67" s="282" t="n">
        <v>1.723848</v>
      </c>
      <c r="BC67" s="282" t="n">
        <v>1</v>
      </c>
      <c r="BD67" s="282" t="n">
        <v>2.27075</v>
      </c>
      <c r="BE67" s="282" t="n">
        <v>2.388608</v>
      </c>
      <c r="BF67" s="278" t="n">
        <v>1.430045</v>
      </c>
      <c r="BG67" s="282" t="n">
        <v>2.459529</v>
      </c>
      <c r="BH67" s="268" t="n">
        <v>1.345695</v>
      </c>
      <c r="BI67" s="282" t="n">
        <v>1.920408</v>
      </c>
      <c r="BJ67" s="282" t="n">
        <v>3.042397</v>
      </c>
      <c r="BK67" s="282" t="n">
        <v>1.663621</v>
      </c>
      <c r="BL67" s="282" t="n">
        <v>1.799365</v>
      </c>
      <c r="BM67" s="282" t="n">
        <v>1.405931</v>
      </c>
      <c r="BN67" s="282" t="n">
        <v>1.730447</v>
      </c>
      <c r="BO67" s="282" t="n">
        <v>2.843205</v>
      </c>
      <c r="BP67" s="282" t="n">
        <v>2.126018</v>
      </c>
      <c r="BQ67" s="282" t="n">
        <v>1</v>
      </c>
      <c r="BR67" s="278" t="n">
        <v>1.345136</v>
      </c>
      <c r="BS67" s="282" t="n">
        <v>1.359476</v>
      </c>
      <c r="BT67" s="282" t="n">
        <v>2.280046</v>
      </c>
      <c r="BU67" s="282" t="n">
        <v>1.6925045</v>
      </c>
      <c r="BV67" s="282" t="n">
        <v>1</v>
      </c>
      <c r="BW67" s="30"/>
      <c r="BX67" s="156"/>
      <c r="BY67" s="256" t="n">
        <f aca="false">IF(MIN(CB67,CC67)&gt;1.01,MIN(CB67,CC67),1.01)</f>
        <v>1.34493306980838</v>
      </c>
      <c r="BZ67" s="256" t="n">
        <f aca="false">SLOPE(AU67:BV67,E$43:AF$43)</f>
        <v>-2.11826922362435E-007</v>
      </c>
      <c r="CA67" s="256" t="n">
        <f aca="false">INTERCEPT(AU67:BV67,E$43:AF$43)</f>
        <v>1.7995713673699</v>
      </c>
      <c r="CB67" s="256" t="n">
        <f aca="false">CA67+$C$17*BZ67</f>
        <v>1.79868783727672</v>
      </c>
      <c r="CC67" s="256" t="n">
        <f aca="false">LOOKUP($C$18*1,$AV$54:$BV$54,$AV67:$BV67)-(BZ67*(LOOKUP($C$18*1,$AV$54:$BV$54,$F$43:$AF$43)-$C$17))</f>
        <v>1.34493306980838</v>
      </c>
    </row>
    <row r="68" customFormat="false" ht="13.5" hidden="false" customHeight="false" outlineLevel="0" collapsed="false">
      <c r="A68" s="155"/>
      <c r="B68" s="86" t="s">
        <v>350</v>
      </c>
      <c r="D68" s="173" t="n">
        <f aca="false">D36*D49/1000000</f>
        <v>1.2289674</v>
      </c>
      <c r="E68" s="286" t="n">
        <f aca="false">D36*D49/1000000</f>
        <v>1.2289674</v>
      </c>
      <c r="F68" s="86" t="n">
        <f aca="false">D36*D49/1000000</f>
        <v>1.2289674</v>
      </c>
      <c r="G68" s="287" t="n">
        <v>31.7463720984531</v>
      </c>
      <c r="H68" s="288" t="n">
        <v>45.7317073170732</v>
      </c>
      <c r="I68" s="289" t="n">
        <v>33.2896825169309</v>
      </c>
      <c r="J68" s="289" t="n">
        <v>33.2896825169309</v>
      </c>
      <c r="K68" s="289" t="n">
        <v>33.2896825169309</v>
      </c>
      <c r="L68" s="289" t="n">
        <v>33.2896825169309</v>
      </c>
      <c r="M68" s="289" t="n">
        <v>33.2896825169309</v>
      </c>
      <c r="N68" s="289" t="n">
        <v>33.2896825169309</v>
      </c>
      <c r="O68" s="289" t="n">
        <v>33.2896825169309</v>
      </c>
      <c r="P68" s="289" t="n">
        <v>33.2896825169309</v>
      </c>
      <c r="Q68" s="289" t="n">
        <v>33.2896825169309</v>
      </c>
      <c r="R68" s="288" t="n">
        <v>28.2602296143656</v>
      </c>
      <c r="S68" s="289" t="n">
        <v>33.2896825169309</v>
      </c>
      <c r="T68" s="288" t="n">
        <v>27.3958855995986</v>
      </c>
      <c r="U68" s="289" t="n">
        <v>33.2896825169309</v>
      </c>
      <c r="V68" s="289" t="n">
        <v>33.2896825169309</v>
      </c>
      <c r="W68" s="289" t="n">
        <v>33.2896825169309</v>
      </c>
      <c r="X68" s="289" t="n">
        <v>33.2896825169309</v>
      </c>
      <c r="Y68" s="289" t="n">
        <v>33.2896825169309</v>
      </c>
      <c r="Z68" s="289" t="n">
        <v>33.2896825169309</v>
      </c>
      <c r="AA68" s="289" t="n">
        <v>33.2896825169309</v>
      </c>
      <c r="AB68" s="289" t="n">
        <v>33.2896825169309</v>
      </c>
      <c r="AC68" s="289" t="n">
        <v>33.2896825169309</v>
      </c>
      <c r="AD68" s="288" t="n">
        <v>31.7709075366861</v>
      </c>
      <c r="AE68" s="289" t="n">
        <v>33.2896825169309</v>
      </c>
      <c r="AF68" s="289" t="n">
        <v>33.2896825169309</v>
      </c>
      <c r="AG68" s="290" t="n">
        <v>33.2896825169309</v>
      </c>
      <c r="AH68" s="280" t="n">
        <v>33.2896825169309</v>
      </c>
      <c r="AI68" s="30"/>
      <c r="AJ68" s="156"/>
      <c r="AK68" s="86" t="n">
        <f aca="false">ROUND(D68*G68*AU68,0)</f>
        <v>45</v>
      </c>
      <c r="AL68" s="180" t="n">
        <f aca="false">ROUND(D68*(LOOKUP($C$18*1,$H$54:$AH$54,$H68:$AH68)*(LOOKUP($C$18*1,$AV$54:$BV$54,$AV68:$BV68))),0)</f>
        <v>43</v>
      </c>
      <c r="AM68" s="174" t="n">
        <f aca="false">ROUND(D68*(LOOKUP($C$18*1,$H$54:$AH$54,$H68:$AH68)*BY68),0)</f>
        <v>42</v>
      </c>
      <c r="AQ68" s="155"/>
      <c r="AR68" s="86" t="s">
        <v>350</v>
      </c>
      <c r="AS68" s="30"/>
      <c r="AT68" s="172"/>
      <c r="AU68" s="281" t="n">
        <v>1.147821</v>
      </c>
      <c r="AV68" s="281" t="n">
        <v>1.028281</v>
      </c>
      <c r="AW68" s="282" t="n">
        <v>1.084138</v>
      </c>
      <c r="AX68" s="282" t="n">
        <v>1.177707</v>
      </c>
      <c r="AY68" s="282" t="n">
        <v>1.129706</v>
      </c>
      <c r="AZ68" s="282" t="n">
        <v>1.069216</v>
      </c>
      <c r="BA68" s="282" t="n">
        <v>1</v>
      </c>
      <c r="BB68" s="282" t="n">
        <v>1.071063</v>
      </c>
      <c r="BC68" s="282" t="n">
        <v>1</v>
      </c>
      <c r="BD68" s="282" t="n">
        <v>1.112416</v>
      </c>
      <c r="BE68" s="282" t="n">
        <v>1.123361</v>
      </c>
      <c r="BF68" s="278" t="n">
        <v>1.154234</v>
      </c>
      <c r="BG68" s="282" t="n">
        <v>1.124365</v>
      </c>
      <c r="BH68" s="268" t="n">
        <v>1.133479</v>
      </c>
      <c r="BI68" s="282" t="n">
        <v>1.047958</v>
      </c>
      <c r="BJ68" s="282" t="n">
        <v>1.123487</v>
      </c>
      <c r="BK68" s="282" t="n">
        <v>1.104498</v>
      </c>
      <c r="BL68" s="282" t="n">
        <v>1.066503</v>
      </c>
      <c r="BM68" s="282" t="n">
        <v>1.05824</v>
      </c>
      <c r="BN68" s="282" t="n">
        <v>1.072868</v>
      </c>
      <c r="BO68" s="282" t="n">
        <v>1.147821</v>
      </c>
      <c r="BP68" s="282" t="n">
        <v>1.089381</v>
      </c>
      <c r="BQ68" s="282" t="n">
        <v>1</v>
      </c>
      <c r="BR68" s="278" t="n">
        <v>1.105291</v>
      </c>
      <c r="BS68" s="282" t="n">
        <v>1.045444</v>
      </c>
      <c r="BT68" s="282" t="n">
        <v>1.121398</v>
      </c>
      <c r="BU68" s="282" t="n">
        <v>1.028281</v>
      </c>
      <c r="BV68" s="282" t="n">
        <v>1</v>
      </c>
      <c r="BW68" s="30"/>
      <c r="BX68" s="156"/>
      <c r="BY68" s="256" t="n">
        <f aca="false">IF(MIN(CB68,CC68)&gt;1.01,MIN(CB68,CC68),1.01)</f>
        <v>1.08069752082161</v>
      </c>
      <c r="BZ68" s="256" t="n">
        <f aca="false">SLOPE(AU68:BV68,E$43:AF$43)</f>
        <v>7.96769331144326E-008</v>
      </c>
      <c r="CA68" s="256" t="n">
        <f aca="false">INTERCEPT(AU68:BV68,E$43:AF$43)</f>
        <v>1.08036518833359</v>
      </c>
      <c r="CB68" s="256" t="n">
        <f aca="false">CA68+$C$17*BZ68</f>
        <v>1.08069752082161</v>
      </c>
      <c r="CC68" s="256" t="n">
        <f aca="false">LOOKUP($C$18*1,$AV$54:$BV$54,$AV68:$BV68)-(BZ68*(LOOKUP($C$18*1,$AV$54:$BV$54,$F$43:$AF$43)-$C$17))</f>
        <v>1.10536733050192</v>
      </c>
    </row>
    <row r="69" customFormat="false" ht="13.5" hidden="false" customHeight="false" outlineLevel="0" collapsed="false">
      <c r="A69" s="150" t="s">
        <v>370</v>
      </c>
      <c r="B69" s="272"/>
      <c r="C69" s="272"/>
      <c r="D69" s="150"/>
      <c r="E69" s="151"/>
      <c r="F69" s="154"/>
      <c r="G69" s="68"/>
      <c r="H69" s="68"/>
      <c r="I69" s="68"/>
      <c r="J69" s="68"/>
      <c r="K69" s="68"/>
      <c r="L69" s="68"/>
      <c r="M69" s="68"/>
      <c r="N69" s="68"/>
      <c r="O69" s="68"/>
      <c r="P69" s="68"/>
      <c r="Q69" s="68"/>
      <c r="R69" s="68"/>
      <c r="S69" s="68"/>
      <c r="T69" s="68"/>
      <c r="U69" s="68"/>
      <c r="V69" s="68"/>
      <c r="W69" s="68"/>
      <c r="X69" s="68"/>
      <c r="Y69" s="68"/>
      <c r="Z69" s="68"/>
      <c r="AA69" s="68"/>
      <c r="AB69" s="68"/>
      <c r="AC69" s="68"/>
      <c r="AD69" s="68"/>
      <c r="AE69" s="68"/>
      <c r="AF69" s="68"/>
      <c r="AG69" s="68"/>
      <c r="AH69" s="151"/>
      <c r="AI69" s="151"/>
      <c r="AJ69" s="154"/>
      <c r="AK69" s="272" t="n">
        <f aca="false">SUM(AK57:AK68)-AK58</f>
        <v>391</v>
      </c>
      <c r="AL69" s="291" t="n">
        <f aca="false">SUM(AL57:AL68)-AL58</f>
        <v>358</v>
      </c>
      <c r="AM69" s="291" t="n">
        <f aca="false">SUM(AM57:AM68)-AM58</f>
        <v>336</v>
      </c>
      <c r="AQ69" s="155"/>
      <c r="AR69" s="86"/>
      <c r="AS69" s="86"/>
      <c r="AT69" s="172"/>
      <c r="AU69" s="30"/>
      <c r="AV69" s="30"/>
      <c r="AW69" s="30"/>
      <c r="AX69" s="30"/>
      <c r="AY69" s="30"/>
      <c r="AZ69" s="30"/>
      <c r="BA69" s="30"/>
      <c r="BB69" s="30"/>
      <c r="BC69" s="30"/>
      <c r="BD69" s="30"/>
      <c r="BE69" s="30"/>
      <c r="BF69" s="30"/>
      <c r="BG69" s="30"/>
      <c r="BH69" s="30"/>
      <c r="BI69" s="30"/>
      <c r="BJ69" s="30"/>
      <c r="BK69" s="30"/>
      <c r="BL69" s="30"/>
      <c r="BM69" s="30"/>
      <c r="BN69" s="30"/>
      <c r="BO69" s="30"/>
      <c r="BP69" s="30"/>
      <c r="BQ69" s="30"/>
      <c r="BR69" s="30"/>
      <c r="BS69" s="30"/>
      <c r="BT69" s="30"/>
      <c r="BU69" s="30"/>
      <c r="BV69" s="30"/>
      <c r="BW69" s="30"/>
      <c r="BX69" s="156"/>
      <c r="BY69" s="30"/>
      <c r="CC69" s="256"/>
    </row>
    <row r="70" customFormat="false" ht="13.5" hidden="false" customHeight="false" outlineLevel="0" collapsed="false">
      <c r="A70" s="155" t="s">
        <v>371</v>
      </c>
      <c r="B70" s="86"/>
      <c r="C70" s="86"/>
      <c r="D70" s="155" t="s">
        <v>372</v>
      </c>
      <c r="E70" s="30"/>
      <c r="F70" s="156"/>
      <c r="G70" s="30"/>
      <c r="H70" s="30"/>
      <c r="I70" s="30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30"/>
      <c r="Z70" s="30"/>
      <c r="AA70" s="30"/>
      <c r="AB70" s="30"/>
      <c r="AC70" s="30"/>
      <c r="AD70" s="30"/>
      <c r="AE70" s="30"/>
      <c r="AF70" s="30"/>
      <c r="AG70" s="30"/>
      <c r="AH70" s="30"/>
      <c r="AK70" s="173"/>
      <c r="AL70" s="180"/>
      <c r="AM70" s="174"/>
      <c r="AQ70" s="155"/>
      <c r="AR70" s="86" t="s">
        <v>351</v>
      </c>
      <c r="AS70" s="86"/>
      <c r="AT70" s="172"/>
      <c r="AU70" s="30"/>
      <c r="AV70" s="30"/>
      <c r="AW70" s="30"/>
      <c r="AX70" s="30"/>
      <c r="AY70" s="30"/>
      <c r="AZ70" s="30"/>
      <c r="BA70" s="30"/>
      <c r="BB70" s="30"/>
      <c r="BC70" s="30"/>
      <c r="BD70" s="30"/>
      <c r="BE70" s="30"/>
      <c r="BF70" s="30"/>
      <c r="BG70" s="30"/>
      <c r="BH70" s="30"/>
      <c r="BI70" s="30"/>
      <c r="BJ70" s="30"/>
      <c r="BK70" s="30"/>
      <c r="BL70" s="30"/>
      <c r="BM70" s="30"/>
      <c r="BN70" s="30"/>
      <c r="BO70" s="30"/>
      <c r="BP70" s="30"/>
      <c r="BQ70" s="30"/>
      <c r="BR70" s="30"/>
      <c r="BS70" s="30"/>
      <c r="BT70" s="30"/>
      <c r="BU70" s="30"/>
      <c r="BV70" s="30"/>
      <c r="BW70" s="30"/>
      <c r="BX70" s="156"/>
      <c r="BY70" s="265"/>
      <c r="CC70" s="256"/>
    </row>
    <row r="71" customFormat="false" ht="13.5" hidden="false" customHeight="false" outlineLevel="0" collapsed="false">
      <c r="A71" s="155" t="s">
        <v>373</v>
      </c>
      <c r="B71" s="86"/>
      <c r="C71" s="86"/>
      <c r="D71" s="292" t="n">
        <f aca="false">ROUND(D48*D40/D46,0)</f>
        <v>348</v>
      </c>
      <c r="E71" s="293" t="n">
        <f aca="false">ROUND(D71*D47/D48,0)</f>
        <v>262</v>
      </c>
      <c r="F71" s="270" t="n">
        <f aca="false">ROUND(D71*D45/D48,0)</f>
        <v>220</v>
      </c>
      <c r="G71" s="294" t="n">
        <v>1</v>
      </c>
      <c r="H71" s="295" t="n">
        <v>1</v>
      </c>
      <c r="I71" s="269" t="n">
        <v>1</v>
      </c>
      <c r="J71" s="269" t="n">
        <v>1</v>
      </c>
      <c r="K71" s="269" t="n">
        <v>1</v>
      </c>
      <c r="L71" s="269" t="n">
        <v>1</v>
      </c>
      <c r="M71" s="269" t="n">
        <v>1</v>
      </c>
      <c r="N71" s="269" t="n">
        <v>1</v>
      </c>
      <c r="O71" s="269" t="n">
        <v>1</v>
      </c>
      <c r="P71" s="269" t="n">
        <v>1</v>
      </c>
      <c r="Q71" s="269" t="n">
        <v>1</v>
      </c>
      <c r="R71" s="295" t="n">
        <v>1</v>
      </c>
      <c r="S71" s="269" t="n">
        <v>1</v>
      </c>
      <c r="T71" s="295" t="n">
        <v>1</v>
      </c>
      <c r="U71" s="269" t="n">
        <v>1</v>
      </c>
      <c r="V71" s="269" t="n">
        <v>1</v>
      </c>
      <c r="W71" s="269" t="n">
        <v>1</v>
      </c>
      <c r="X71" s="269" t="n">
        <v>1</v>
      </c>
      <c r="Y71" s="269" t="n">
        <v>1</v>
      </c>
      <c r="Z71" s="269" t="n">
        <v>1</v>
      </c>
      <c r="AA71" s="269" t="n">
        <v>1</v>
      </c>
      <c r="AB71" s="269" t="n">
        <v>1</v>
      </c>
      <c r="AC71" s="269" t="n">
        <v>1</v>
      </c>
      <c r="AD71" s="295" t="n">
        <v>1</v>
      </c>
      <c r="AE71" s="269" t="n">
        <v>1</v>
      </c>
      <c r="AF71" s="269" t="n">
        <v>1</v>
      </c>
      <c r="AG71" s="269" t="n">
        <v>1</v>
      </c>
      <c r="AH71" s="269" t="n">
        <v>1</v>
      </c>
      <c r="AK71" s="173" t="n">
        <f aca="false">ROUND(D71*AU72,0)</f>
        <v>498</v>
      </c>
      <c r="AL71" s="180" t="n">
        <f aca="false">ROUND(E71*(LOOKUP($C$18*1,$H$54:$AH$54,$H71:$AH71)*(LOOKUP($C$18*1,$AV$54:$BV$54,$AV72:$BV72))),0)</f>
        <v>323</v>
      </c>
      <c r="AM71" s="174" t="n">
        <f aca="false">ROUND(F71*BY72,0)</f>
        <v>264</v>
      </c>
      <c r="AQ71" s="251" t="s">
        <v>352</v>
      </c>
      <c r="AR71" s="189"/>
      <c r="AS71" s="189"/>
      <c r="AT71" s="153"/>
      <c r="AU71" s="153"/>
      <c r="AV71" s="153"/>
      <c r="AW71" s="153"/>
      <c r="AX71" s="153"/>
      <c r="AY71" s="153"/>
      <c r="AZ71" s="153"/>
      <c r="BA71" s="153"/>
      <c r="BB71" s="153"/>
      <c r="BC71" s="153"/>
      <c r="BD71" s="153"/>
      <c r="BE71" s="153"/>
      <c r="BF71" s="153"/>
      <c r="BG71" s="153"/>
      <c r="BH71" s="153"/>
      <c r="BI71" s="153"/>
      <c r="BJ71" s="153"/>
      <c r="BK71" s="153"/>
      <c r="BL71" s="153"/>
      <c r="BM71" s="153"/>
      <c r="BN71" s="153"/>
      <c r="BO71" s="153"/>
      <c r="BP71" s="153"/>
      <c r="BQ71" s="153"/>
      <c r="BR71" s="153"/>
      <c r="BS71" s="153"/>
      <c r="BT71" s="153"/>
      <c r="BU71" s="153"/>
      <c r="BV71" s="153"/>
      <c r="BW71" s="153"/>
      <c r="BX71" s="158"/>
      <c r="BY71" s="265"/>
      <c r="CC71" s="256"/>
    </row>
    <row r="72" customFormat="false" ht="13.5" hidden="false" customHeight="false" outlineLevel="0" collapsed="false">
      <c r="A72" s="150"/>
      <c r="B72" s="272"/>
      <c r="C72" s="272"/>
      <c r="D72" s="150"/>
      <c r="E72" s="151"/>
      <c r="F72" s="154"/>
      <c r="G72" s="151"/>
      <c r="H72" s="151"/>
      <c r="I72" s="151"/>
      <c r="J72" s="151"/>
      <c r="K72" s="151"/>
      <c r="L72" s="151"/>
      <c r="M72" s="151"/>
      <c r="N72" s="151"/>
      <c r="O72" s="151"/>
      <c r="P72" s="151"/>
      <c r="Q72" s="151"/>
      <c r="R72" s="151"/>
      <c r="S72" s="151"/>
      <c r="T72" s="151"/>
      <c r="U72" s="151"/>
      <c r="V72" s="151"/>
      <c r="W72" s="151"/>
      <c r="X72" s="151"/>
      <c r="Y72" s="151"/>
      <c r="Z72" s="151"/>
      <c r="AA72" s="151"/>
      <c r="AB72" s="151"/>
      <c r="AC72" s="151"/>
      <c r="AD72" s="151"/>
      <c r="AE72" s="151"/>
      <c r="AF72" s="151"/>
      <c r="AG72" s="151"/>
      <c r="AH72" s="151"/>
      <c r="AI72" s="151"/>
      <c r="AJ72" s="154"/>
      <c r="AK72" s="291"/>
      <c r="AL72" s="291"/>
      <c r="AM72" s="291"/>
      <c r="AQ72" s="155"/>
      <c r="AR72" s="86" t="s">
        <v>366</v>
      </c>
      <c r="AS72" s="86"/>
      <c r="AT72" s="30"/>
      <c r="AU72" s="268" t="n">
        <v>1.431</v>
      </c>
      <c r="AV72" s="268" t="n">
        <v>1.174</v>
      </c>
      <c r="AW72" s="282" t="n">
        <v>1.24125</v>
      </c>
      <c r="AX72" s="282" t="n">
        <v>1.24125</v>
      </c>
      <c r="AY72" s="282" t="n">
        <v>1.24125</v>
      </c>
      <c r="AZ72" s="282" t="n">
        <v>1.24125</v>
      </c>
      <c r="BA72" s="282" t="n">
        <v>1</v>
      </c>
      <c r="BB72" s="282" t="n">
        <v>1.24125</v>
      </c>
      <c r="BC72" s="282" t="n">
        <v>1</v>
      </c>
      <c r="BD72" s="282" t="n">
        <v>1.24125</v>
      </c>
      <c r="BE72" s="282" t="n">
        <v>1.24125</v>
      </c>
      <c r="BF72" s="268" t="n">
        <v>1.288</v>
      </c>
      <c r="BG72" s="282" t="n">
        <v>1.24125</v>
      </c>
      <c r="BH72" s="268" t="n">
        <v>1.271</v>
      </c>
      <c r="BI72" s="282" t="n">
        <v>1.24125</v>
      </c>
      <c r="BJ72" s="282" t="n">
        <v>1.24125</v>
      </c>
      <c r="BK72" s="282" t="n">
        <v>1.24125</v>
      </c>
      <c r="BL72" s="282" t="n">
        <v>1.24125</v>
      </c>
      <c r="BM72" s="282" t="n">
        <v>1.24125</v>
      </c>
      <c r="BN72" s="282" t="n">
        <v>1.24125</v>
      </c>
      <c r="BO72" s="282" t="n">
        <v>1.24125</v>
      </c>
      <c r="BP72" s="282" t="n">
        <v>1.24125</v>
      </c>
      <c r="BQ72" s="282" t="n">
        <v>1</v>
      </c>
      <c r="BR72" s="268" t="n">
        <v>1.232</v>
      </c>
      <c r="BS72" s="282" t="n">
        <v>1.24125</v>
      </c>
      <c r="BT72" s="282" t="n">
        <v>1.24125</v>
      </c>
      <c r="BU72" s="282" t="n">
        <v>1.24125</v>
      </c>
      <c r="BV72" s="282" t="n">
        <v>1</v>
      </c>
      <c r="BW72" s="30"/>
      <c r="BX72" s="156"/>
      <c r="BY72" s="256" t="n">
        <f aca="false">IF(MIN(CB72,CC72)&gt;1.01,MIN(CB72,CC72),1.01)</f>
        <v>1.20072048052641</v>
      </c>
      <c r="BZ72" s="256" t="n">
        <f aca="false">SLOPE(AU72:BV72,E$43:AF$43)</f>
        <v>2.66693771864417E-007</v>
      </c>
      <c r="CA72" s="256" t="n">
        <f aca="false">INTERCEPT(AU72:BV72,E$43:AF$43)</f>
        <v>1.19960810080396</v>
      </c>
      <c r="CB72" s="256" t="n">
        <f aca="false">CA72+$C$17*BZ72</f>
        <v>1.20072048052641</v>
      </c>
      <c r="CC72" s="256" t="n">
        <f aca="false">LOOKUP($C$18*1,$AV$54:$BV$54,$AV72:$BV72)-(BZ72*(LOOKUP($C$18*1,$AV$54:$BV$54,$F$43:$AF$43)-$C$17))</f>
        <v>1.23225549263345</v>
      </c>
    </row>
    <row r="73" customFormat="false" ht="13.5" hidden="false" customHeight="false" outlineLevel="0" collapsed="false">
      <c r="A73" s="183" t="s">
        <v>374</v>
      </c>
      <c r="B73" s="74"/>
      <c r="C73" s="74"/>
      <c r="D73" s="183"/>
      <c r="E73" s="68"/>
      <c r="F73" s="184"/>
      <c r="G73" s="68"/>
      <c r="H73" s="68"/>
      <c r="I73" s="68"/>
      <c r="J73" s="68"/>
      <c r="K73" s="68"/>
      <c r="L73" s="68"/>
      <c r="M73" s="68"/>
      <c r="N73" s="68"/>
      <c r="O73" s="68"/>
      <c r="P73" s="68"/>
      <c r="Q73" s="68"/>
      <c r="R73" s="68"/>
      <c r="S73" s="68"/>
      <c r="T73" s="68"/>
      <c r="U73" s="68"/>
      <c r="V73" s="68"/>
      <c r="W73" s="68"/>
      <c r="X73" s="68"/>
      <c r="Y73" s="68"/>
      <c r="Z73" s="68"/>
      <c r="AA73" s="68"/>
      <c r="AB73" s="68"/>
      <c r="AC73" s="68"/>
      <c r="AD73" s="68"/>
      <c r="AE73" s="68"/>
      <c r="AF73" s="68"/>
      <c r="AG73" s="68"/>
      <c r="AH73" s="151"/>
      <c r="AI73" s="151"/>
      <c r="AJ73" s="154"/>
      <c r="AK73" s="296" t="n">
        <f aca="false">AK69+AK71</f>
        <v>889</v>
      </c>
      <c r="AL73" s="296" t="n">
        <f aca="false">AL69+AL71</f>
        <v>681</v>
      </c>
      <c r="AM73" s="296" t="n">
        <f aca="false">AM69+AM71</f>
        <v>600</v>
      </c>
      <c r="AQ73" s="183"/>
      <c r="AR73" s="68"/>
      <c r="AS73" s="68"/>
      <c r="AT73" s="68"/>
      <c r="AU73" s="68"/>
      <c r="AV73" s="68"/>
      <c r="AW73" s="68"/>
      <c r="AX73" s="68"/>
      <c r="AY73" s="68"/>
      <c r="AZ73" s="68"/>
      <c r="BA73" s="68"/>
      <c r="BB73" s="68"/>
      <c r="BC73" s="68"/>
      <c r="BD73" s="68"/>
      <c r="BE73" s="68"/>
      <c r="BF73" s="68"/>
      <c r="BG73" s="68"/>
      <c r="BH73" s="68"/>
      <c r="BI73" s="68"/>
      <c r="BJ73" s="68"/>
      <c r="BK73" s="68"/>
      <c r="BL73" s="68"/>
      <c r="BM73" s="68"/>
      <c r="BN73" s="68"/>
      <c r="BO73" s="68"/>
      <c r="BP73" s="68"/>
      <c r="BQ73" s="68"/>
      <c r="BR73" s="68"/>
      <c r="BS73" s="68"/>
      <c r="BT73" s="68"/>
      <c r="BU73" s="68"/>
      <c r="BV73" s="68"/>
      <c r="BW73" s="68"/>
      <c r="BX73" s="184"/>
      <c r="CC73" s="70"/>
    </row>
    <row r="74" customFormat="false" ht="12.75" hidden="false" customHeight="false" outlineLevel="0" collapsed="false">
      <c r="AI74" s="70"/>
      <c r="AJ74" s="70"/>
      <c r="AK74" s="70"/>
      <c r="CC74" s="70"/>
    </row>
    <row r="75" customFormat="false" ht="13.5" hidden="false" customHeight="false" outlineLevel="0" collapsed="false">
      <c r="A75" s="0" t="s">
        <v>375</v>
      </c>
      <c r="E75" s="30"/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30"/>
      <c r="W75" s="30"/>
      <c r="X75" s="30"/>
      <c r="Y75" s="30"/>
      <c r="Z75" s="30"/>
      <c r="AA75" s="30"/>
      <c r="AB75" s="30"/>
      <c r="AC75" s="30"/>
      <c r="AD75" s="30"/>
      <c r="AE75" s="30"/>
      <c r="AF75" s="30"/>
      <c r="AG75" s="30"/>
      <c r="AH75" s="30"/>
      <c r="AI75" s="70"/>
      <c r="AJ75" s="70"/>
      <c r="AK75" s="70"/>
      <c r="AQ75" s="0" t="s">
        <v>376</v>
      </c>
      <c r="CC75" s="70"/>
    </row>
    <row r="76" customFormat="false" ht="12.75" hidden="false" customHeight="false" outlineLevel="0" collapsed="false">
      <c r="A76" s="251"/>
      <c r="B76" s="153"/>
      <c r="C76" s="153"/>
      <c r="D76" s="251" t="s">
        <v>329</v>
      </c>
      <c r="E76" s="153"/>
      <c r="F76" s="153"/>
      <c r="G76" s="251" t="s">
        <v>377</v>
      </c>
      <c r="H76" s="153"/>
      <c r="I76" s="153"/>
      <c r="J76" s="153"/>
      <c r="K76" s="153"/>
      <c r="L76" s="153"/>
      <c r="M76" s="153"/>
      <c r="N76" s="153"/>
      <c r="O76" s="153"/>
      <c r="P76" s="153"/>
      <c r="Q76" s="153"/>
      <c r="R76" s="153"/>
      <c r="S76" s="153"/>
      <c r="T76" s="153"/>
      <c r="U76" s="153"/>
      <c r="V76" s="153"/>
      <c r="W76" s="153"/>
      <c r="X76" s="153"/>
      <c r="Y76" s="153"/>
      <c r="Z76" s="153"/>
      <c r="AA76" s="153"/>
      <c r="AB76" s="153"/>
      <c r="AC76" s="153"/>
      <c r="AD76" s="153"/>
      <c r="AE76" s="153"/>
      <c r="AF76" s="153"/>
      <c r="AG76" s="153"/>
      <c r="AH76" s="153"/>
      <c r="AI76" s="153"/>
      <c r="AJ76" s="153"/>
      <c r="AK76" s="189"/>
      <c r="AL76" s="297"/>
      <c r="AM76" s="171"/>
      <c r="AQ76" s="251"/>
      <c r="AR76" s="153"/>
      <c r="AS76" s="158"/>
      <c r="AT76" s="153"/>
      <c r="AU76" s="251"/>
      <c r="AV76" s="251" t="s">
        <v>327</v>
      </c>
      <c r="AW76" s="153"/>
      <c r="AX76" s="153"/>
      <c r="AY76" s="153"/>
      <c r="AZ76" s="153"/>
      <c r="BA76" s="153"/>
      <c r="BB76" s="153"/>
      <c r="BC76" s="153"/>
      <c r="BD76" s="153"/>
      <c r="BE76" s="153"/>
      <c r="BF76" s="153"/>
      <c r="BG76" s="153"/>
      <c r="BH76" s="153"/>
      <c r="BI76" s="153"/>
      <c r="BJ76" s="153"/>
      <c r="BK76" s="153"/>
      <c r="BL76" s="153"/>
      <c r="BM76" s="153"/>
      <c r="BN76" s="153"/>
      <c r="BO76" s="153"/>
      <c r="BP76" s="153"/>
      <c r="BQ76" s="153"/>
      <c r="BR76" s="153"/>
      <c r="BS76" s="153"/>
      <c r="BT76" s="153"/>
      <c r="BU76" s="153"/>
      <c r="BV76" s="153"/>
      <c r="BW76" s="153"/>
      <c r="BX76" s="158"/>
      <c r="BY76" s="30"/>
      <c r="CC76" s="70"/>
    </row>
    <row r="77" customFormat="false" ht="12.75" hidden="false" customHeight="false" outlineLevel="0" collapsed="false">
      <c r="A77" s="155"/>
      <c r="B77" s="30" t="s">
        <v>328</v>
      </c>
      <c r="C77" s="30"/>
      <c r="D77" s="155"/>
      <c r="E77" s="30"/>
      <c r="F77" s="30"/>
      <c r="G77" s="155" t="s">
        <v>368</v>
      </c>
      <c r="H77" s="30" t="n">
        <v>1</v>
      </c>
      <c r="I77" s="30" t="n">
        <v>2</v>
      </c>
      <c r="J77" s="30" t="n">
        <v>3</v>
      </c>
      <c r="K77" s="30" t="n">
        <v>4</v>
      </c>
      <c r="L77" s="30" t="n">
        <v>5</v>
      </c>
      <c r="M77" s="30" t="n">
        <v>6</v>
      </c>
      <c r="N77" s="30" t="n">
        <v>7</v>
      </c>
      <c r="O77" s="30" t="n">
        <v>8</v>
      </c>
      <c r="P77" s="30" t="n">
        <v>9</v>
      </c>
      <c r="Q77" s="30" t="n">
        <v>10</v>
      </c>
      <c r="R77" s="30" t="n">
        <v>11</v>
      </c>
      <c r="S77" s="30" t="n">
        <v>12</v>
      </c>
      <c r="T77" s="30" t="n">
        <v>13</v>
      </c>
      <c r="U77" s="30" t="n">
        <v>14</v>
      </c>
      <c r="V77" s="30" t="n">
        <v>15</v>
      </c>
      <c r="W77" s="30" t="n">
        <v>16</v>
      </c>
      <c r="X77" s="30" t="n">
        <v>17</v>
      </c>
      <c r="Y77" s="30" t="n">
        <v>18</v>
      </c>
      <c r="Z77" s="30" t="n">
        <v>19</v>
      </c>
      <c r="AA77" s="30" t="n">
        <v>20</v>
      </c>
      <c r="AB77" s="30" t="n">
        <v>21</v>
      </c>
      <c r="AC77" s="30" t="n">
        <v>22</v>
      </c>
      <c r="AD77" s="30" t="n">
        <v>23</v>
      </c>
      <c r="AE77" s="30" t="n">
        <v>24</v>
      </c>
      <c r="AF77" s="30" t="n">
        <v>25</v>
      </c>
      <c r="AG77" s="30" t="n">
        <v>26</v>
      </c>
      <c r="AH77" s="30" t="n">
        <v>27</v>
      </c>
      <c r="AI77" s="0" t="n">
        <v>28</v>
      </c>
      <c r="AJ77" s="0" t="n">
        <v>29</v>
      </c>
      <c r="AK77" s="86" t="s">
        <v>331</v>
      </c>
      <c r="AL77" s="180" t="s">
        <v>271</v>
      </c>
      <c r="AM77" s="174" t="s">
        <v>332</v>
      </c>
      <c r="AQ77" s="155"/>
      <c r="AR77" s="30" t="s">
        <v>328</v>
      </c>
      <c r="AS77" s="156"/>
      <c r="AT77" s="30" t="s">
        <v>329</v>
      </c>
      <c r="AU77" s="155" t="s">
        <v>330</v>
      </c>
      <c r="AV77" s="155" t="n">
        <v>1</v>
      </c>
      <c r="AW77" s="30" t="n">
        <v>2</v>
      </c>
      <c r="AX77" s="30" t="n">
        <v>3</v>
      </c>
      <c r="AY77" s="30" t="n">
        <v>4</v>
      </c>
      <c r="AZ77" s="30" t="n">
        <v>5</v>
      </c>
      <c r="BA77" s="30" t="n">
        <v>6</v>
      </c>
      <c r="BB77" s="30" t="n">
        <v>7</v>
      </c>
      <c r="BC77" s="30" t="n">
        <v>8</v>
      </c>
      <c r="BD77" s="30" t="n">
        <v>9</v>
      </c>
      <c r="BE77" s="30" t="n">
        <v>10</v>
      </c>
      <c r="BF77" s="30" t="n">
        <v>11</v>
      </c>
      <c r="BG77" s="30" t="n">
        <v>12</v>
      </c>
      <c r="BH77" s="30" t="n">
        <v>13</v>
      </c>
      <c r="BI77" s="30" t="n">
        <v>14</v>
      </c>
      <c r="BJ77" s="30" t="n">
        <v>15</v>
      </c>
      <c r="BK77" s="30" t="n">
        <v>16</v>
      </c>
      <c r="BL77" s="30" t="n">
        <v>17</v>
      </c>
      <c r="BM77" s="30" t="n">
        <v>18</v>
      </c>
      <c r="BN77" s="30" t="n">
        <v>19</v>
      </c>
      <c r="BO77" s="30" t="n">
        <v>20</v>
      </c>
      <c r="BP77" s="30" t="n">
        <v>21</v>
      </c>
      <c r="BQ77" s="30" t="n">
        <v>22</v>
      </c>
      <c r="BR77" s="30" t="n">
        <v>23</v>
      </c>
      <c r="BS77" s="30" t="n">
        <v>24</v>
      </c>
      <c r="BT77" s="30" t="n">
        <v>25</v>
      </c>
      <c r="BU77" s="30" t="n">
        <v>26</v>
      </c>
      <c r="BV77" s="30" t="n">
        <v>27</v>
      </c>
      <c r="BW77" s="0" t="n">
        <v>28</v>
      </c>
      <c r="BX77" s="156" t="n">
        <v>29</v>
      </c>
      <c r="BY77" s="30"/>
      <c r="CC77" s="70"/>
    </row>
    <row r="78" customFormat="false" ht="13.5" hidden="false" customHeight="false" outlineLevel="0" collapsed="false">
      <c r="A78" s="183"/>
      <c r="B78" s="68"/>
      <c r="C78" s="68"/>
      <c r="D78" s="155" t="s">
        <v>368</v>
      </c>
      <c r="E78" s="30" t="s">
        <v>122</v>
      </c>
      <c r="F78" s="30" t="s">
        <v>5</v>
      </c>
      <c r="G78" s="155"/>
      <c r="H78" s="30"/>
      <c r="I78" s="30"/>
      <c r="J78" s="30"/>
      <c r="K78" s="30"/>
      <c r="L78" s="30"/>
      <c r="M78" s="30"/>
      <c r="N78" s="30"/>
      <c r="O78" s="30"/>
      <c r="P78" s="30"/>
      <c r="Q78" s="30"/>
      <c r="R78" s="30"/>
      <c r="S78" s="30"/>
      <c r="T78" s="30"/>
      <c r="U78" s="30"/>
      <c r="V78" s="30"/>
      <c r="W78" s="30"/>
      <c r="X78" s="30"/>
      <c r="Y78" s="30"/>
      <c r="Z78" s="30"/>
      <c r="AA78" s="30"/>
      <c r="AB78" s="30"/>
      <c r="AC78" s="30"/>
      <c r="AD78" s="30"/>
      <c r="AE78" s="30"/>
      <c r="AF78" s="30"/>
      <c r="AG78" s="30"/>
      <c r="AH78" s="68"/>
      <c r="AI78" s="68"/>
      <c r="AJ78" s="68"/>
      <c r="AK78" s="74"/>
      <c r="AL78" s="286" t="s">
        <v>333</v>
      </c>
      <c r="AM78" s="168" t="s">
        <v>334</v>
      </c>
      <c r="AQ78" s="183"/>
      <c r="AR78" s="68"/>
      <c r="AS78" s="184"/>
      <c r="AT78" s="68"/>
      <c r="AU78" s="183"/>
      <c r="AV78" s="183"/>
      <c r="AW78" s="68"/>
      <c r="AX78" s="68"/>
      <c r="AY78" s="68"/>
      <c r="AZ78" s="68"/>
      <c r="BA78" s="68"/>
      <c r="BB78" s="68"/>
      <c r="BC78" s="68"/>
      <c r="BD78" s="68"/>
      <c r="BE78" s="68"/>
      <c r="BF78" s="68"/>
      <c r="BG78" s="68"/>
      <c r="BH78" s="68"/>
      <c r="BI78" s="68"/>
      <c r="BJ78" s="68"/>
      <c r="BK78" s="68"/>
      <c r="BL78" s="68"/>
      <c r="BM78" s="68"/>
      <c r="BN78" s="68"/>
      <c r="BO78" s="68"/>
      <c r="BP78" s="68"/>
      <c r="BQ78" s="68"/>
      <c r="BR78" s="68"/>
      <c r="BS78" s="68"/>
      <c r="BT78" s="68"/>
      <c r="BU78" s="68"/>
      <c r="BV78" s="68"/>
      <c r="BW78" s="68"/>
      <c r="BX78" s="184"/>
      <c r="BY78" s="30"/>
      <c r="BZ78" s="0" t="s">
        <v>335</v>
      </c>
      <c r="CA78" s="0" t="s">
        <v>336</v>
      </c>
      <c r="CB78" s="0" t="s">
        <v>337</v>
      </c>
      <c r="CC78" s="70" t="s">
        <v>338</v>
      </c>
    </row>
    <row r="79" customFormat="false" ht="13.5" hidden="false" customHeight="false" outlineLevel="0" collapsed="false">
      <c r="A79" s="251" t="s">
        <v>369</v>
      </c>
      <c r="B79" s="153"/>
      <c r="C79" s="153"/>
      <c r="D79" s="251"/>
      <c r="E79" s="252"/>
      <c r="F79" s="158"/>
      <c r="G79" s="153"/>
      <c r="H79" s="153"/>
      <c r="I79" s="153"/>
      <c r="J79" s="153"/>
      <c r="K79" s="153"/>
      <c r="L79" s="153"/>
      <c r="M79" s="153"/>
      <c r="N79" s="153"/>
      <c r="O79" s="153"/>
      <c r="P79" s="153"/>
      <c r="Q79" s="153"/>
      <c r="R79" s="153"/>
      <c r="S79" s="153"/>
      <c r="T79" s="153"/>
      <c r="U79" s="153"/>
      <c r="V79" s="153"/>
      <c r="W79" s="153"/>
      <c r="X79" s="153"/>
      <c r="Y79" s="153"/>
      <c r="Z79" s="153"/>
      <c r="AA79" s="153"/>
      <c r="AB79" s="153"/>
      <c r="AC79" s="153"/>
      <c r="AD79" s="153"/>
      <c r="AE79" s="153"/>
      <c r="AF79" s="153"/>
      <c r="AG79" s="153"/>
      <c r="AH79" s="153"/>
      <c r="AI79" s="153"/>
      <c r="AK79" s="297"/>
      <c r="AL79" s="180"/>
      <c r="AM79" s="174"/>
      <c r="AQ79" s="251" t="s">
        <v>339</v>
      </c>
      <c r="AR79" s="153"/>
      <c r="AS79" s="153"/>
      <c r="AT79" s="252"/>
      <c r="AU79" s="153"/>
      <c r="AV79" s="30"/>
      <c r="AW79" s="30"/>
      <c r="AX79" s="30"/>
      <c r="AY79" s="30"/>
      <c r="AZ79" s="30"/>
      <c r="BA79" s="30"/>
      <c r="BB79" s="30"/>
      <c r="BC79" s="30"/>
      <c r="BD79" s="30"/>
      <c r="BE79" s="30"/>
      <c r="BF79" s="30"/>
      <c r="BG79" s="30"/>
      <c r="BH79" s="30"/>
      <c r="BI79" s="30"/>
      <c r="BJ79" s="30"/>
      <c r="BK79" s="30"/>
      <c r="BL79" s="30"/>
      <c r="BM79" s="30"/>
      <c r="BN79" s="30"/>
      <c r="BO79" s="30"/>
      <c r="BP79" s="30"/>
      <c r="BQ79" s="30"/>
      <c r="BR79" s="30"/>
      <c r="BS79" s="30"/>
      <c r="BT79" s="30"/>
      <c r="BU79" s="30"/>
      <c r="BV79" s="153"/>
      <c r="BW79" s="153"/>
      <c r="BX79" s="158"/>
      <c r="BY79" s="30"/>
      <c r="CC79" s="70"/>
    </row>
    <row r="80" customFormat="false" ht="12.75" hidden="false" customHeight="false" outlineLevel="0" collapsed="false">
      <c r="A80" s="155"/>
      <c r="B80" s="86" t="s">
        <v>340</v>
      </c>
      <c r="D80" s="155" t="n">
        <f aca="false">D57</f>
        <v>1.57518555</v>
      </c>
      <c r="E80" s="172"/>
      <c r="F80" s="156"/>
      <c r="G80" s="278" t="n">
        <v>0.788420143021246</v>
      </c>
      <c r="H80" s="278" t="n">
        <v>0.788240698208544</v>
      </c>
      <c r="I80" s="269" t="n">
        <v>0.788362027115322</v>
      </c>
      <c r="J80" s="269" t="n">
        <v>0.788362027115322</v>
      </c>
      <c r="K80" s="269" t="n">
        <v>0.788362027115322</v>
      </c>
      <c r="L80" s="269" t="n">
        <v>0.788362027115322</v>
      </c>
      <c r="M80" s="269" t="n">
        <v>0.788362027115322</v>
      </c>
      <c r="N80" s="269" t="n">
        <v>0.788362027115322</v>
      </c>
      <c r="O80" s="269" t="n">
        <v>0.788362027115322</v>
      </c>
      <c r="P80" s="269" t="n">
        <v>0.788362027115322</v>
      </c>
      <c r="Q80" s="269" t="n">
        <v>0.788362027115322</v>
      </c>
      <c r="R80" s="278" t="n">
        <v>0.788423153692615</v>
      </c>
      <c r="S80" s="269" t="n">
        <v>0.788362027115322</v>
      </c>
      <c r="T80" s="278" t="n">
        <v>0.788490358677191</v>
      </c>
      <c r="U80" s="269" t="n">
        <v>0.788362027115322</v>
      </c>
      <c r="V80" s="269" t="n">
        <v>0.788362027115322</v>
      </c>
      <c r="W80" s="269" t="n">
        <v>0.788362027115322</v>
      </c>
      <c r="X80" s="269" t="n">
        <v>0.788362027115322</v>
      </c>
      <c r="Y80" s="269" t="n">
        <v>0.788362027115322</v>
      </c>
      <c r="Z80" s="269" t="n">
        <v>0.788362027115322</v>
      </c>
      <c r="AA80" s="269" t="n">
        <v>0.788362027115322</v>
      </c>
      <c r="AB80" s="269" t="n">
        <v>0.788362027115322</v>
      </c>
      <c r="AC80" s="269" t="n">
        <v>0.788362027115322</v>
      </c>
      <c r="AD80" s="278" t="n">
        <v>0.788293897882939</v>
      </c>
      <c r="AE80" s="269" t="n">
        <v>0.788362027115322</v>
      </c>
      <c r="AF80" s="269" t="n">
        <v>0.788362027115322</v>
      </c>
      <c r="AG80" s="280" t="n">
        <v>0.788362027115322</v>
      </c>
      <c r="AH80" s="280" t="n">
        <v>0.788362027115322</v>
      </c>
      <c r="AI80" s="30"/>
      <c r="AK80" s="298" t="n">
        <f aca="false">ROUND(D80*G80*AU80,4)</f>
        <v>1.6246</v>
      </c>
      <c r="AL80" s="180" t="n">
        <f aca="false">ROUND(D80*(LOOKUP($C$18*1,$H$54:$AH$54,$H80:$AH80)*(LOOKUP($C$18*1,$AV$54:$BV$54,$AV80:$BV80))),4)</f>
        <v>1.491</v>
      </c>
      <c r="AM80" s="174" t="n">
        <f aca="false">ROUND(D80*(LOOKUP($C$18*1,$H$54:$AH$54,$H80:$AH80)*BY80),4)</f>
        <v>1.4195</v>
      </c>
      <c r="AQ80" s="155"/>
      <c r="AR80" s="86" t="s">
        <v>340</v>
      </c>
      <c r="AS80" s="30"/>
      <c r="AT80" s="172" t="n">
        <f aca="false">ROUND(('Model Sheet 2'!BH78+'Model Sheet 2'!BH79)*'Model Sheet 4'!AT104,0)</f>
        <v>0</v>
      </c>
      <c r="AU80" s="299" t="n">
        <v>1.308183</v>
      </c>
      <c r="AV80" s="300" t="n">
        <v>1.091639</v>
      </c>
      <c r="AW80" s="301" t="n">
        <v>1.131563</v>
      </c>
      <c r="AX80" s="301" t="n">
        <v>1.372426</v>
      </c>
      <c r="AY80" s="301" t="n">
        <v>1.17918</v>
      </c>
      <c r="AZ80" s="301" t="n">
        <v>1</v>
      </c>
      <c r="BA80" s="301" t="n">
        <v>1</v>
      </c>
      <c r="BB80" s="301" t="n">
        <v>1.187593</v>
      </c>
      <c r="BC80" s="301" t="n">
        <v>1</v>
      </c>
      <c r="BD80" s="301" t="n">
        <v>1.199862</v>
      </c>
      <c r="BE80" s="301" t="n">
        <v>1.229703</v>
      </c>
      <c r="BF80" s="302" t="n">
        <v>1.252003</v>
      </c>
      <c r="BG80" s="301" t="n">
        <v>1.231001</v>
      </c>
      <c r="BH80" s="301" t="n">
        <v>1.211643</v>
      </c>
      <c r="BI80" s="301" t="n">
        <v>1.091499</v>
      </c>
      <c r="BJ80" s="301" t="n">
        <v>1.285633</v>
      </c>
      <c r="BK80" s="301" t="n">
        <v>1.180948</v>
      </c>
      <c r="BL80" s="301" t="n">
        <v>1.109676</v>
      </c>
      <c r="BM80" s="301" t="n">
        <v>1.153701</v>
      </c>
      <c r="BN80" s="301" t="n">
        <v>1.135539</v>
      </c>
      <c r="BO80" s="301" t="n">
        <v>1.213742</v>
      </c>
      <c r="BP80" s="301" t="n">
        <v>1.166542</v>
      </c>
      <c r="BQ80" s="301" t="n">
        <v>1</v>
      </c>
      <c r="BR80" s="302" t="n">
        <v>1.200768</v>
      </c>
      <c r="BS80" s="301" t="n">
        <v>1.065651</v>
      </c>
      <c r="BT80" s="301" t="n">
        <v>1.177623</v>
      </c>
      <c r="BU80" s="301" t="n">
        <v>1.1005965</v>
      </c>
      <c r="BV80" s="268" t="n">
        <v>1</v>
      </c>
      <c r="BW80" s="30"/>
      <c r="BX80" s="156"/>
      <c r="BY80" s="256" t="n">
        <f aca="false">IF(MIN(CB80,CC80)&gt;1.01,MIN(CB80,CC80),1.01)</f>
        <v>1.14321821872144</v>
      </c>
      <c r="BZ80" s="256" t="n">
        <f aca="false">SLOPE(AU80:BV80,E$43:AF$43)</f>
        <v>1.97737387253769E-007</v>
      </c>
      <c r="CA80" s="256" t="n">
        <f aca="false">INTERCEPT(AU80:BV80,E$43:AF$43)</f>
        <v>1.14239345607921</v>
      </c>
      <c r="CB80" s="256" t="n">
        <f aca="false">CA80+$C$17*BZ80</f>
        <v>1.14321821872144</v>
      </c>
      <c r="CC80" s="256" t="n">
        <f aca="false">LOOKUP($C$18*1,$AV$54:$BV$54,$AV80:$BV80)-(BZ80*(LOOKUP($C$18*1,$AV$54:$BV$54,$F$43:$AF$43)-$C$17))</f>
        <v>1.20095743241699</v>
      </c>
    </row>
    <row r="81" customFormat="false" ht="12.75" hidden="false" customHeight="false" outlineLevel="0" collapsed="false">
      <c r="A81" s="155"/>
      <c r="B81" s="86" t="s">
        <v>378</v>
      </c>
      <c r="D81" s="155" t="n">
        <v>0</v>
      </c>
      <c r="E81" s="172"/>
      <c r="F81" s="156"/>
      <c r="G81" s="278" t="n">
        <v>0.450463945054267</v>
      </c>
      <c r="H81" s="278" t="n">
        <v>0.375</v>
      </c>
      <c r="I81" s="269" t="n">
        <v>0.405766660674863</v>
      </c>
      <c r="J81" s="269" t="n">
        <v>0.405766660674863</v>
      </c>
      <c r="K81" s="269" t="n">
        <v>0.405766660674863</v>
      </c>
      <c r="L81" s="269" t="n">
        <v>0.405766660674863</v>
      </c>
      <c r="M81" s="269" t="n">
        <v>0.405766660674863</v>
      </c>
      <c r="N81" s="269" t="n">
        <v>0.405766660674863</v>
      </c>
      <c r="O81" s="269" t="n">
        <v>0.405766660674863</v>
      </c>
      <c r="P81" s="269" t="n">
        <v>0.405766660674863</v>
      </c>
      <c r="Q81" s="269" t="n">
        <v>0.405766660674863</v>
      </c>
      <c r="R81" s="278" t="n">
        <v>0.429667345553293</v>
      </c>
      <c r="S81" s="269" t="n">
        <v>0.405766660674863</v>
      </c>
      <c r="T81" s="278" t="n">
        <v>0.349809255266213</v>
      </c>
      <c r="U81" s="269" t="n">
        <v>0.405766660674863</v>
      </c>
      <c r="V81" s="269" t="n">
        <v>0.405766660674863</v>
      </c>
      <c r="W81" s="269" t="n">
        <v>0.405766660674863</v>
      </c>
      <c r="X81" s="269" t="n">
        <v>0.405766660674863</v>
      </c>
      <c r="Y81" s="269" t="n">
        <v>0.405766660674863</v>
      </c>
      <c r="Z81" s="269" t="n">
        <v>0.405766660674863</v>
      </c>
      <c r="AA81" s="269" t="n">
        <v>0.405766660674863</v>
      </c>
      <c r="AB81" s="269" t="n">
        <v>0.405766660674863</v>
      </c>
      <c r="AC81" s="269" t="n">
        <v>0.405766660674863</v>
      </c>
      <c r="AD81" s="278" t="n">
        <v>0.468590041879944</v>
      </c>
      <c r="AE81" s="269" t="n">
        <v>0.405766660674863</v>
      </c>
      <c r="AF81" s="269" t="n">
        <v>0.405766660674863</v>
      </c>
      <c r="AG81" s="280" t="n">
        <v>0.405766660674863</v>
      </c>
      <c r="AH81" s="280" t="n">
        <v>0.405766660674863</v>
      </c>
      <c r="AI81" s="30"/>
      <c r="AK81" s="298" t="n">
        <f aca="false">ROUND(D81*G81*AU81,4)</f>
        <v>0</v>
      </c>
      <c r="AL81" s="180" t="n">
        <f aca="false">ROUND(D81*(LOOKUP($C$18*1,$H$54:$AH$54,$H81:$AH81)*(LOOKUP($C$18*1,$AV$54:$BV$54,$AV81:$BV81))),4)</f>
        <v>0</v>
      </c>
      <c r="AM81" s="174" t="n">
        <f aca="false">ROUND(D81*(LOOKUP($C$18*1,$H$54:$AH$54,$H81:$AH81)*BY81),4)</f>
        <v>0</v>
      </c>
      <c r="AQ81" s="155"/>
      <c r="AR81" s="86" t="s">
        <v>378</v>
      </c>
      <c r="AS81" s="30"/>
      <c r="AT81" s="172" t="n">
        <f aca="false">ROUND(('Model Sheet 2'!BH78+'Model Sheet 2'!BH79+'Model Sheet 2'!BH80)*'Model Sheet 4'!AT106,0)</f>
        <v>0</v>
      </c>
      <c r="AU81" s="303" t="n">
        <v>2.07074</v>
      </c>
      <c r="AV81" s="281" t="n">
        <v>1.295031</v>
      </c>
      <c r="AW81" s="268" t="n">
        <v>1.372515</v>
      </c>
      <c r="AX81" s="268" t="n">
        <v>2.109111</v>
      </c>
      <c r="AY81" s="268" t="n">
        <v>1.603722</v>
      </c>
      <c r="AZ81" s="268" t="n">
        <v>1.382529</v>
      </c>
      <c r="BA81" s="268" t="n">
        <v>1</v>
      </c>
      <c r="BB81" s="268" t="n">
        <v>1.429438</v>
      </c>
      <c r="BC81" s="268" t="n">
        <v>1</v>
      </c>
      <c r="BD81" s="268" t="n">
        <v>1.628783</v>
      </c>
      <c r="BE81" s="268" t="n">
        <v>1.663953</v>
      </c>
      <c r="BF81" s="278" t="n">
        <v>1.649256</v>
      </c>
      <c r="BG81" s="268" t="n">
        <v>1.550946</v>
      </c>
      <c r="BH81" s="268" t="n">
        <v>1.78715</v>
      </c>
      <c r="BI81" s="268" t="n">
        <v>1</v>
      </c>
      <c r="BJ81" s="268" t="n">
        <v>1.678646</v>
      </c>
      <c r="BK81" s="268" t="n">
        <v>1.303527</v>
      </c>
      <c r="BL81" s="268" t="n">
        <v>1.239126</v>
      </c>
      <c r="BM81" s="268" t="n">
        <v>1.35794</v>
      </c>
      <c r="BN81" s="268" t="n">
        <v>1.475725</v>
      </c>
      <c r="BO81" s="268" t="n">
        <v>1.58971</v>
      </c>
      <c r="BP81" s="268" t="n">
        <v>1.486481</v>
      </c>
      <c r="BQ81" s="268" t="n">
        <v>1</v>
      </c>
      <c r="BR81" s="278" t="n">
        <v>1.653769</v>
      </c>
      <c r="BS81" s="268" t="n">
        <v>1.121448</v>
      </c>
      <c r="BT81" s="268" t="n">
        <v>1.571543</v>
      </c>
      <c r="BU81" s="268" t="n">
        <v>1.396593</v>
      </c>
      <c r="BV81" s="268" t="n">
        <v>1</v>
      </c>
      <c r="BW81" s="30"/>
      <c r="BX81" s="156"/>
      <c r="BY81" s="256" t="n">
        <f aca="false">IF(MIN(CB81,CC81)&gt;1.01,MIN(CB81,CC81),1.01)</f>
        <v>1.40765771411697</v>
      </c>
      <c r="BZ81" s="256" t="n">
        <f aca="false">SLOPE(AU81:BV81,E$43:AF$43)</f>
        <v>7.44110811759357E-007</v>
      </c>
      <c r="CA81" s="256" t="n">
        <f aca="false">INTERCEPT(AU81:BV81,E$43:AF$43)</f>
        <v>1.40455402792112</v>
      </c>
      <c r="CB81" s="256" t="n">
        <f aca="false">CA81+$C$17*BZ81</f>
        <v>1.40765771411697</v>
      </c>
      <c r="CC81" s="256" t="n">
        <f aca="false">LOOKUP($C$18*1,$AV$54:$BV$54,$AV81:$BV81)-(BZ81*(LOOKUP($C$18*1,$AV$54:$BV$54,$F$43:$AF$43)-$C$17))</f>
        <v>1.65448185815767</v>
      </c>
    </row>
    <row r="82" customFormat="false" ht="12.75" hidden="false" customHeight="false" outlineLevel="0" collapsed="false">
      <c r="A82" s="155"/>
      <c r="B82" s="86" t="s">
        <v>342</v>
      </c>
      <c r="D82" s="155" t="n">
        <f aca="false">D59</f>
        <v>4.15371</v>
      </c>
      <c r="E82" s="172"/>
      <c r="F82" s="156"/>
      <c r="G82" s="278" t="n">
        <v>0.713366019738462</v>
      </c>
      <c r="H82" s="278" t="n">
        <v>0.701298701298701</v>
      </c>
      <c r="I82" s="269" t="n">
        <v>0.709407025197581</v>
      </c>
      <c r="J82" s="269" t="n">
        <v>0.709407025197581</v>
      </c>
      <c r="K82" s="269" t="n">
        <v>0.709407025197581</v>
      </c>
      <c r="L82" s="269" t="n">
        <v>0.709407025197581</v>
      </c>
      <c r="M82" s="269" t="n">
        <v>0.709407025197581</v>
      </c>
      <c r="N82" s="269" t="n">
        <v>0.709407025197581</v>
      </c>
      <c r="O82" s="269" t="n">
        <v>0.709407025197581</v>
      </c>
      <c r="P82" s="269" t="n">
        <v>0.709407025197581</v>
      </c>
      <c r="Q82" s="269" t="n">
        <v>0.709407025197581</v>
      </c>
      <c r="R82" s="278" t="n">
        <v>0.707617043841193</v>
      </c>
      <c r="S82" s="269" t="n">
        <v>0.709407025197581</v>
      </c>
      <c r="T82" s="278" t="n">
        <v>0.709663266425359</v>
      </c>
      <c r="U82" s="269" t="n">
        <v>0.709407025197581</v>
      </c>
      <c r="V82" s="269" t="n">
        <v>0.709407025197581</v>
      </c>
      <c r="W82" s="269" t="n">
        <v>0.709407025197581</v>
      </c>
      <c r="X82" s="269" t="n">
        <v>0.709407025197581</v>
      </c>
      <c r="Y82" s="269" t="n">
        <v>0.709407025197581</v>
      </c>
      <c r="Z82" s="269" t="n">
        <v>0.709407025197581</v>
      </c>
      <c r="AA82" s="269" t="n">
        <v>0.709407025197581</v>
      </c>
      <c r="AB82" s="269" t="n">
        <v>0.709407025197581</v>
      </c>
      <c r="AC82" s="269" t="n">
        <v>0.709407025197581</v>
      </c>
      <c r="AD82" s="278" t="n">
        <v>0.71904908922507</v>
      </c>
      <c r="AE82" s="269" t="n">
        <v>0.709407025197581</v>
      </c>
      <c r="AF82" s="269" t="n">
        <v>0.709407025197581</v>
      </c>
      <c r="AG82" s="280" t="n">
        <v>0.709407025197581</v>
      </c>
      <c r="AH82" s="280" t="n">
        <v>0.709407025197581</v>
      </c>
      <c r="AI82" s="30"/>
      <c r="AK82" s="298" t="n">
        <f aca="false">ROUND(D82*G82*AU82,4)</f>
        <v>4.3803</v>
      </c>
      <c r="AL82" s="180" t="n">
        <f aca="false">ROUND(D82*(LOOKUP($C$18*1,$H$54:$AH$54,$H82:$AH82)*(LOOKUP($C$18*1,$AV$54:$BV$54,$AV82:$BV82))),4)</f>
        <v>3.7275</v>
      </c>
      <c r="AM82" s="174" t="n">
        <f aca="false">ROUND(D82*(LOOKUP($C$18*1,$H$54:$AH$54,$H82:$AH82)*BY82),4)</f>
        <v>3.7277</v>
      </c>
      <c r="AQ82" s="155"/>
      <c r="AR82" s="86" t="s">
        <v>342</v>
      </c>
      <c r="AS82" s="30"/>
      <c r="AT82" s="172" t="n">
        <f aca="false">ROUND('Model Sheet 2'!BH80,0)</f>
        <v>0</v>
      </c>
      <c r="AU82" s="303" t="n">
        <v>1.478281</v>
      </c>
      <c r="AV82" s="281" t="n">
        <v>1.1173</v>
      </c>
      <c r="AW82" s="268" t="n">
        <v>1.235186</v>
      </c>
      <c r="AX82" s="268" t="n">
        <v>1.63042</v>
      </c>
      <c r="AY82" s="268" t="n">
        <v>1.305856</v>
      </c>
      <c r="AZ82" s="268" t="n">
        <v>1.22495</v>
      </c>
      <c r="BA82" s="268" t="n">
        <v>1</v>
      </c>
      <c r="BB82" s="268" t="n">
        <v>1.323529</v>
      </c>
      <c r="BC82" s="268" t="n">
        <v>1</v>
      </c>
      <c r="BD82" s="268" t="n">
        <v>1.365119</v>
      </c>
      <c r="BE82" s="268" t="n">
        <v>1.444463</v>
      </c>
      <c r="BF82" s="278" t="n">
        <v>1.335228</v>
      </c>
      <c r="BG82" s="268" t="n">
        <v>1.376549</v>
      </c>
      <c r="BH82" s="268" t="n">
        <v>1.264627</v>
      </c>
      <c r="BI82" s="268" t="n">
        <v>1</v>
      </c>
      <c r="BJ82" s="268" t="n">
        <v>1.499529</v>
      </c>
      <c r="BK82" s="268" t="n">
        <v>1.298154</v>
      </c>
      <c r="BL82" s="268" t="n">
        <v>1.243719</v>
      </c>
      <c r="BM82" s="268" t="n">
        <v>1.246531</v>
      </c>
      <c r="BN82" s="268" t="n">
        <v>1.233031</v>
      </c>
      <c r="BO82" s="268" t="n">
        <v>1.408304</v>
      </c>
      <c r="BP82" s="268" t="n">
        <v>1.283823</v>
      </c>
      <c r="BQ82" s="268" t="n">
        <v>1</v>
      </c>
      <c r="BR82" s="278" t="n">
        <v>1.24804</v>
      </c>
      <c r="BS82" s="268"/>
      <c r="BT82" s="268" t="n">
        <v>1.325073</v>
      </c>
      <c r="BU82" s="268" t="n">
        <v>1.202891</v>
      </c>
      <c r="BV82" s="268" t="n">
        <v>1</v>
      </c>
      <c r="BW82" s="30"/>
      <c r="BX82" s="156"/>
      <c r="BY82" s="256" t="n">
        <f aca="false">IF(MIN(CB82,CC82)&gt;1.01,MIN(CB82,CC82),1.01)</f>
        <v>1.24808250096116</v>
      </c>
      <c r="BZ82" s="256" t="n">
        <f aca="false">SLOPE(AU82:BV82,E$43:AF$43)</f>
        <v>2.90333433754314E-007</v>
      </c>
      <c r="CA82" s="256" t="n">
        <f aca="false">INTERCEPT(AU82:BV82,E$43:AF$43)</f>
        <v>1.24687152020897</v>
      </c>
      <c r="CB82" s="256" t="n">
        <f aca="false">CA82+$C$17*BZ82</f>
        <v>1.24808250096116</v>
      </c>
      <c r="CC82" s="256" t="n">
        <f aca="false">LOOKUP($C$18*1,$AV$54:$BV$54,$AV82:$BV82)-(BZ82*(LOOKUP($C$18*1,$AV$54:$BV$54,$F$43:$AF$43)-$C$17))</f>
        <v>1.24831813942954</v>
      </c>
    </row>
    <row r="83" customFormat="false" ht="12.75" hidden="false" customHeight="false" outlineLevel="0" collapsed="false">
      <c r="A83" s="155"/>
      <c r="B83" s="86" t="s">
        <v>342</v>
      </c>
      <c r="D83" s="155" t="n">
        <f aca="false">D60</f>
        <v>4.999301</v>
      </c>
      <c r="E83" s="172"/>
      <c r="F83" s="156"/>
      <c r="G83" s="278" t="n">
        <v>0.713366019738462</v>
      </c>
      <c r="H83" s="278" t="n">
        <v>0.701298701298701</v>
      </c>
      <c r="I83" s="269" t="n">
        <v>0.709407025197581</v>
      </c>
      <c r="J83" s="269" t="n">
        <v>0.709407025197581</v>
      </c>
      <c r="K83" s="269" t="n">
        <v>0.709407025197581</v>
      </c>
      <c r="L83" s="269" t="n">
        <v>0.709407025197581</v>
      </c>
      <c r="M83" s="269" t="n">
        <v>0.709407025197581</v>
      </c>
      <c r="N83" s="269" t="n">
        <v>0.709407025197581</v>
      </c>
      <c r="O83" s="269" t="n">
        <v>0.709407025197581</v>
      </c>
      <c r="P83" s="269" t="n">
        <v>0.709407025197581</v>
      </c>
      <c r="Q83" s="269" t="n">
        <v>0.709407025197581</v>
      </c>
      <c r="R83" s="278" t="n">
        <v>0.707617043841193</v>
      </c>
      <c r="S83" s="269" t="n">
        <v>0.709407025197581</v>
      </c>
      <c r="T83" s="278" t="n">
        <v>0.709663266425359</v>
      </c>
      <c r="U83" s="269" t="n">
        <v>0.709407025197581</v>
      </c>
      <c r="V83" s="269" t="n">
        <v>0.709407025197581</v>
      </c>
      <c r="W83" s="269" t="n">
        <v>0.709407025197581</v>
      </c>
      <c r="X83" s="269" t="n">
        <v>0.709407025197581</v>
      </c>
      <c r="Y83" s="269" t="n">
        <v>0.709407025197581</v>
      </c>
      <c r="Z83" s="269" t="n">
        <v>0.709407025197581</v>
      </c>
      <c r="AA83" s="269" t="n">
        <v>0.709407025197581</v>
      </c>
      <c r="AB83" s="269" t="n">
        <v>0.709407025197581</v>
      </c>
      <c r="AC83" s="269" t="n">
        <v>0.709407025197581</v>
      </c>
      <c r="AD83" s="278" t="n">
        <v>0.71904908922507</v>
      </c>
      <c r="AE83" s="269" t="n">
        <v>0.709407025197581</v>
      </c>
      <c r="AF83" s="269" t="n">
        <v>0.709407025197581</v>
      </c>
      <c r="AG83" s="280" t="n">
        <v>0.709407025197581</v>
      </c>
      <c r="AH83" s="280" t="n">
        <v>0.709407025197581</v>
      </c>
      <c r="AI83" s="30"/>
      <c r="AK83" s="298" t="n">
        <f aca="false">ROUND(D83*G83*AU83,4)</f>
        <v>5.272</v>
      </c>
      <c r="AL83" s="180" t="n">
        <f aca="false">ROUND(D83*(LOOKUP($C$18*1,$H$54:$AH$54,$H83:$AH83)*(LOOKUP($C$18*1,$AV$54:$BV$54,$AV83:$BV83))),4)</f>
        <v>4.4864</v>
      </c>
      <c r="AM83" s="174" t="n">
        <f aca="false">ROUND(D83*(LOOKUP($C$18*1,$H$54:$AH$54,$H83:$AH83)*BY83),4)</f>
        <v>4.4865</v>
      </c>
      <c r="AQ83" s="155"/>
      <c r="AR83" s="86" t="s">
        <v>342</v>
      </c>
      <c r="AS83" s="30"/>
      <c r="AT83" s="172" t="n">
        <f aca="false">ROUND('Model Sheet 2'!BH81*'Model Sheet 4'!AT104,0)</f>
        <v>0</v>
      </c>
      <c r="AU83" s="303" t="n">
        <v>1.478281</v>
      </c>
      <c r="AV83" s="281" t="n">
        <v>1.1173</v>
      </c>
      <c r="AW83" s="268" t="n">
        <v>1.235186</v>
      </c>
      <c r="AX83" s="268" t="n">
        <v>1.63042</v>
      </c>
      <c r="AY83" s="268" t="n">
        <v>1.305856</v>
      </c>
      <c r="AZ83" s="268" t="n">
        <v>1.22495</v>
      </c>
      <c r="BA83" s="268" t="n">
        <v>1</v>
      </c>
      <c r="BB83" s="268" t="n">
        <v>1.323529</v>
      </c>
      <c r="BC83" s="268" t="n">
        <v>1</v>
      </c>
      <c r="BD83" s="268" t="n">
        <v>1.365119</v>
      </c>
      <c r="BE83" s="268" t="n">
        <v>1.444463</v>
      </c>
      <c r="BF83" s="278" t="n">
        <v>1.335228</v>
      </c>
      <c r="BG83" s="268" t="n">
        <v>1.376549</v>
      </c>
      <c r="BH83" s="268" t="n">
        <v>1.264627</v>
      </c>
      <c r="BI83" s="268" t="n">
        <v>1</v>
      </c>
      <c r="BJ83" s="268" t="n">
        <v>1.499529</v>
      </c>
      <c r="BK83" s="268" t="n">
        <v>1.298154</v>
      </c>
      <c r="BL83" s="268" t="n">
        <v>1.243719</v>
      </c>
      <c r="BM83" s="268" t="n">
        <v>1.246531</v>
      </c>
      <c r="BN83" s="268" t="n">
        <v>1.233031</v>
      </c>
      <c r="BO83" s="268" t="n">
        <v>1.408304</v>
      </c>
      <c r="BP83" s="268" t="n">
        <v>1.283823</v>
      </c>
      <c r="BQ83" s="268" t="n">
        <v>1</v>
      </c>
      <c r="BR83" s="278" t="n">
        <v>1.24804</v>
      </c>
      <c r="BS83" s="268"/>
      <c r="BT83" s="268" t="n">
        <v>1.325073</v>
      </c>
      <c r="BU83" s="268" t="n">
        <v>1.202891</v>
      </c>
      <c r="BV83" s="268" t="n">
        <v>1</v>
      </c>
      <c r="BW83" s="30"/>
      <c r="BX83" s="156"/>
      <c r="BY83" s="256" t="n">
        <f aca="false">IF(MIN(CB83,CC83)&gt;1.01,MIN(CB83,CC83),1.01)</f>
        <v>1.24808250096116</v>
      </c>
      <c r="BZ83" s="256" t="n">
        <f aca="false">SLOPE(AU83:BV83,E$43:AF$43)</f>
        <v>2.90333433754314E-007</v>
      </c>
      <c r="CA83" s="256" t="n">
        <f aca="false">INTERCEPT(AU83:BV83,E$43:AF$43)</f>
        <v>1.24687152020897</v>
      </c>
      <c r="CB83" s="256" t="n">
        <f aca="false">CA83+$C$17*BZ83</f>
        <v>1.24808250096116</v>
      </c>
      <c r="CC83" s="256" t="n">
        <f aca="false">LOOKUP($C$18*1,$AV$54:$BV$54,$AV83:$BV83)-(BZ83*(LOOKUP($C$18*1,$AV$54:$BV$54,$F$43:$AF$43)-$C$17))</f>
        <v>1.24831813942954</v>
      </c>
    </row>
    <row r="84" customFormat="false" ht="12.75" hidden="false" customHeight="false" outlineLevel="0" collapsed="false">
      <c r="A84" s="155"/>
      <c r="B84" s="86" t="s">
        <v>343</v>
      </c>
      <c r="D84" s="155" t="n">
        <f aca="false">D61</f>
        <v>0</v>
      </c>
      <c r="E84" s="172"/>
      <c r="F84" s="156"/>
      <c r="G84" s="278" t="n">
        <v>0.68639940327986</v>
      </c>
      <c r="H84" s="278" t="n">
        <v>0.699725358559658</v>
      </c>
      <c r="I84" s="269" t="n">
        <v>0.692203023296521</v>
      </c>
      <c r="J84" s="269" t="n">
        <v>0.692203023296521</v>
      </c>
      <c r="K84" s="269" t="n">
        <v>0.692203023296521</v>
      </c>
      <c r="L84" s="269" t="n">
        <v>0.692203023296521</v>
      </c>
      <c r="M84" s="269" t="n">
        <v>0.692203023296521</v>
      </c>
      <c r="N84" s="269" t="n">
        <v>0.692203023296521</v>
      </c>
      <c r="O84" s="269" t="n">
        <v>0.692203023296521</v>
      </c>
      <c r="P84" s="269" t="n">
        <v>0.692203023296521</v>
      </c>
      <c r="Q84" s="269" t="n">
        <v>0.692203023296521</v>
      </c>
      <c r="R84" s="278" t="n">
        <v>0.693656196812626</v>
      </c>
      <c r="S84" s="269" t="n">
        <v>0.692203023296521</v>
      </c>
      <c r="T84" s="278" t="n">
        <v>0.691746284501062</v>
      </c>
      <c r="U84" s="269" t="n">
        <v>0.692203023296521</v>
      </c>
      <c r="V84" s="269" t="n">
        <v>0.692203023296521</v>
      </c>
      <c r="W84" s="269" t="n">
        <v>0.692203023296521</v>
      </c>
      <c r="X84" s="269" t="n">
        <v>0.692203023296521</v>
      </c>
      <c r="Y84" s="269" t="n">
        <v>0.692203023296521</v>
      </c>
      <c r="Z84" s="269" t="n">
        <v>0.692203023296521</v>
      </c>
      <c r="AA84" s="269" t="n">
        <v>0.692203023296521</v>
      </c>
      <c r="AB84" s="269" t="n">
        <v>0.692203023296521</v>
      </c>
      <c r="AC84" s="269" t="n">
        <v>0.692203023296521</v>
      </c>
      <c r="AD84" s="278" t="n">
        <v>0.683684253312739</v>
      </c>
      <c r="AE84" s="269" t="n">
        <v>0.692203023296521</v>
      </c>
      <c r="AF84" s="269" t="n">
        <v>0.692203023296521</v>
      </c>
      <c r="AG84" s="280" t="n">
        <v>0.692203023296521</v>
      </c>
      <c r="AH84" s="280" t="n">
        <v>0.692203023296521</v>
      </c>
      <c r="AI84" s="30"/>
      <c r="AK84" s="298" t="n">
        <f aca="false">ROUND(D84*G84*AU84,4)</f>
        <v>0</v>
      </c>
      <c r="AL84" s="180" t="n">
        <f aca="false">ROUND(D84*(LOOKUP($C$18*1,$H$54:$AH$54,$H84:$AH84)*(LOOKUP($C$18*1,$AV$54:$BV$54,$AV84:$BV84))),4)</f>
        <v>0</v>
      </c>
      <c r="AM84" s="174" t="n">
        <f aca="false">ROUND(D84*(LOOKUP($C$18*1,$H$54:$AH$54,$H84:$AH84)*BY84),4)</f>
        <v>0</v>
      </c>
      <c r="AQ84" s="155"/>
      <c r="AR84" s="86" t="s">
        <v>343</v>
      </c>
      <c r="AS84" s="30"/>
      <c r="AT84" s="172" t="n">
        <f aca="false">ROUND('Model Sheet 2'!BH82*'Model Sheet 4'!AT104,0)</f>
        <v>0</v>
      </c>
      <c r="AU84" s="303" t="n">
        <v>1.366076</v>
      </c>
      <c r="AV84" s="281" t="n">
        <v>1.106809</v>
      </c>
      <c r="AW84" s="268" t="n">
        <v>1.156415</v>
      </c>
      <c r="AX84" s="268" t="n">
        <v>1.446536</v>
      </c>
      <c r="AY84" s="268" t="n">
        <v>1.199837</v>
      </c>
      <c r="AZ84" s="268" t="n">
        <v>1.135872</v>
      </c>
      <c r="BA84" s="268" t="n">
        <v>1</v>
      </c>
      <c r="BB84" s="268" t="n">
        <v>1.203337</v>
      </c>
      <c r="BC84" s="268" t="n">
        <v>1</v>
      </c>
      <c r="BD84" s="268" t="n">
        <v>1.225492</v>
      </c>
      <c r="BE84" s="268" t="n">
        <v>1.279541</v>
      </c>
      <c r="BF84" s="278" t="n">
        <v>1.286852</v>
      </c>
      <c r="BG84" s="268" t="n">
        <v>1.258965</v>
      </c>
      <c r="BH84" s="268" t="n">
        <v>1.235522</v>
      </c>
      <c r="BI84" s="268" t="n">
        <v>1.103436</v>
      </c>
      <c r="BJ84" s="268" t="n">
        <v>1.319414</v>
      </c>
      <c r="BK84" s="268" t="n">
        <v>1.214708</v>
      </c>
      <c r="BL84" s="268" t="n">
        <v>1.124351</v>
      </c>
      <c r="BM84" s="268" t="n">
        <v>1.167926</v>
      </c>
      <c r="BN84" s="268" t="n">
        <v>1.152986</v>
      </c>
      <c r="BO84" s="268" t="n">
        <v>1.240165</v>
      </c>
      <c r="BP84" s="268" t="n">
        <v>1.179018</v>
      </c>
      <c r="BQ84" s="268" t="n">
        <v>1</v>
      </c>
      <c r="BR84" s="278" t="n">
        <v>1.230862</v>
      </c>
      <c r="BS84" s="268" t="n">
        <v>1.08204</v>
      </c>
      <c r="BT84" s="268" t="n">
        <v>1.213378</v>
      </c>
      <c r="BU84" s="268" t="n">
        <v>1.120418</v>
      </c>
      <c r="BV84" s="268" t="n">
        <v>1</v>
      </c>
      <c r="BW84" s="30"/>
      <c r="BX84" s="156"/>
      <c r="BY84" s="256" t="n">
        <f aca="false">IF(MIN(CB84,CC84)&gt;1.01,MIN(CB84,CC84),1.01)</f>
        <v>1.16922948517459</v>
      </c>
      <c r="BZ84" s="256" t="n">
        <f aca="false">SLOPE(AU84:BV84,E$43:AF$43)</f>
        <v>2.3105851188486E-007</v>
      </c>
      <c r="CA84" s="256" t="n">
        <f aca="false">INTERCEPT(AU84:BV84,E$43:AF$43)</f>
        <v>1.16826574012152</v>
      </c>
      <c r="CB84" s="256" t="n">
        <f aca="false">CA84+$C$17*BZ84</f>
        <v>1.16922948517459</v>
      </c>
      <c r="CC84" s="256" t="n">
        <f aca="false">LOOKUP($C$18*1,$AV$54:$BV$54,$AV84:$BV84)-(BZ84*(LOOKUP($C$18*1,$AV$54:$BV$54,$F$43:$AF$43)-$C$17))</f>
        <v>1.23108335405439</v>
      </c>
    </row>
    <row r="85" customFormat="false" ht="12.75" hidden="false" customHeight="false" outlineLevel="0" collapsed="false">
      <c r="A85" s="155"/>
      <c r="B85" s="86" t="s">
        <v>344</v>
      </c>
      <c r="D85" s="155" t="n">
        <f aca="false">D62</f>
        <v>3.910099</v>
      </c>
      <c r="E85" s="172"/>
      <c r="F85" s="156"/>
      <c r="G85" s="278" t="n">
        <v>0.578001065412664</v>
      </c>
      <c r="H85" s="278" t="n">
        <v>0.542955326460481</v>
      </c>
      <c r="I85" s="269" t="n">
        <v>0.547366857311964</v>
      </c>
      <c r="J85" s="269" t="n">
        <v>0.547366857311964</v>
      </c>
      <c r="K85" s="269" t="n">
        <v>0.547366857311964</v>
      </c>
      <c r="L85" s="269" t="n">
        <v>0.547366857311964</v>
      </c>
      <c r="M85" s="269" t="n">
        <v>0.547366857311964</v>
      </c>
      <c r="N85" s="269" t="n">
        <v>0.547366857311964</v>
      </c>
      <c r="O85" s="269" t="n">
        <v>0.547366857311964</v>
      </c>
      <c r="P85" s="269" t="n">
        <v>0.547366857311964</v>
      </c>
      <c r="Q85" s="269" t="n">
        <v>0.547366857311964</v>
      </c>
      <c r="R85" s="278" t="n">
        <v>0.545722588719428</v>
      </c>
      <c r="S85" s="269" t="n">
        <v>0.547366857311964</v>
      </c>
      <c r="T85" s="278" t="n">
        <v>0.555945389367706</v>
      </c>
      <c r="U85" s="269" t="n">
        <v>0.547366857311964</v>
      </c>
      <c r="V85" s="269" t="n">
        <v>0.547366857311964</v>
      </c>
      <c r="W85" s="269" t="n">
        <v>0.547366857311964</v>
      </c>
      <c r="X85" s="269" t="n">
        <v>0.547366857311964</v>
      </c>
      <c r="Y85" s="269" t="n">
        <v>0.547366857311964</v>
      </c>
      <c r="Z85" s="269" t="n">
        <v>0.547366857311964</v>
      </c>
      <c r="AA85" s="269" t="n">
        <v>0.547366857311964</v>
      </c>
      <c r="AB85" s="269" t="n">
        <v>0.547366857311964</v>
      </c>
      <c r="AC85" s="269" t="n">
        <v>0.547366857311964</v>
      </c>
      <c r="AD85" s="278" t="n">
        <v>0.54484412470024</v>
      </c>
      <c r="AE85" s="269" t="n">
        <v>0.547366857311964</v>
      </c>
      <c r="AF85" s="269" t="n">
        <v>0.547366857311964</v>
      </c>
      <c r="AG85" s="280" t="n">
        <v>0.547366857311964</v>
      </c>
      <c r="AH85" s="280" t="n">
        <v>0.547366857311964</v>
      </c>
      <c r="AI85" s="30"/>
      <c r="AK85" s="298" t="n">
        <f aca="false">ROUND(D85*G85*AU85,4)</f>
        <v>3.2779</v>
      </c>
      <c r="AL85" s="180" t="n">
        <f aca="false">ROUND(D85*(LOOKUP($C$18*1,$H$54:$AH$54,$H85:$AH85)*(LOOKUP($C$18*1,$AV$54:$BV$54,$AV85:$BV85))),4)</f>
        <v>2.8523</v>
      </c>
      <c r="AM85" s="174" t="n">
        <f aca="false">ROUND(D85*(LOOKUP($C$18*1,$H$54:$AH$54,$H85:$AH85)*BY85),4)</f>
        <v>2.6091</v>
      </c>
      <c r="AQ85" s="155"/>
      <c r="AR85" s="86" t="s">
        <v>344</v>
      </c>
      <c r="AS85" s="30"/>
      <c r="AT85" s="172" t="n">
        <f aca="false">ROUND('Model Sheet 2'!BH88,0)</f>
        <v>0</v>
      </c>
      <c r="AU85" s="303" t="n">
        <v>1.450366</v>
      </c>
      <c r="AV85" s="281" t="n">
        <v>1.147343</v>
      </c>
      <c r="AW85" s="268" t="n">
        <v>1.190073</v>
      </c>
      <c r="AX85" s="268" t="n">
        <v>1.559682</v>
      </c>
      <c r="AY85" s="268" t="n">
        <v>1.269229</v>
      </c>
      <c r="AZ85" s="268" t="n">
        <v>1.184523</v>
      </c>
      <c r="BA85" s="268" t="n">
        <v>1</v>
      </c>
      <c r="BB85" s="268" t="n">
        <v>1.284102</v>
      </c>
      <c r="BC85" s="268" t="n">
        <v>1</v>
      </c>
      <c r="BD85" s="268" t="n">
        <v>1.322036</v>
      </c>
      <c r="BE85" s="268" t="n">
        <v>1.355545</v>
      </c>
      <c r="BF85" s="278" t="n">
        <v>1.390495</v>
      </c>
      <c r="BG85" s="268" t="n">
        <v>1.346797</v>
      </c>
      <c r="BH85" s="268" t="n">
        <v>1.322518</v>
      </c>
      <c r="BI85" s="268" t="n">
        <v>1</v>
      </c>
      <c r="BJ85" s="268" t="n">
        <v>1.438262</v>
      </c>
      <c r="BK85" s="268" t="n">
        <v>1.25148</v>
      </c>
      <c r="BL85" s="268" t="n">
        <v>1.117872</v>
      </c>
      <c r="BM85" s="268" t="n">
        <v>1.173987</v>
      </c>
      <c r="BN85" s="268" t="n">
        <v>1.202168</v>
      </c>
      <c r="BO85" s="268" t="n">
        <v>1.325866</v>
      </c>
      <c r="BP85" s="268" t="n">
        <v>1.243544</v>
      </c>
      <c r="BQ85" s="268" t="n">
        <v>1</v>
      </c>
      <c r="BR85" s="278" t="n">
        <v>1.33885</v>
      </c>
      <c r="BS85" s="268" t="n">
        <v>1.091084</v>
      </c>
      <c r="BT85" s="268" t="n">
        <v>1.266668</v>
      </c>
      <c r="BU85" s="268" t="n">
        <v>1.3433695</v>
      </c>
      <c r="BV85" s="268" t="n">
        <v>1</v>
      </c>
      <c r="BW85" s="30"/>
      <c r="BX85" s="156"/>
      <c r="BY85" s="256" t="n">
        <f aca="false">IF(MIN(CB85,CC85)&gt;1.01,MIN(CB85,CC85),1.01)</f>
        <v>1.22472622370346</v>
      </c>
      <c r="BZ85" s="256" t="n">
        <f aca="false">SLOPE(AU85:BV85,E$43:AF$43)</f>
        <v>2.39954932267581E-007</v>
      </c>
      <c r="CA85" s="256" t="n">
        <f aca="false">INTERCEPT(AU85:BV85,E$43:AF$43)</f>
        <v>1.22372537168097</v>
      </c>
      <c r="CB85" s="256" t="n">
        <f aca="false">CA85+$C$17*BZ85</f>
        <v>1.22472622370346</v>
      </c>
      <c r="CC85" s="256" t="n">
        <f aca="false">LOOKUP($C$18*1,$AV$54:$BV$54,$AV85:$BV85)-(BZ85*(LOOKUP($C$18*1,$AV$54:$BV$54,$F$43:$AF$43)-$C$17))</f>
        <v>1.33907987682511</v>
      </c>
    </row>
    <row r="86" customFormat="false" ht="12.75" hidden="false" customHeight="false" outlineLevel="0" collapsed="false">
      <c r="A86" s="155"/>
      <c r="B86" s="86" t="s">
        <v>345</v>
      </c>
      <c r="D86" s="155" t="n">
        <f aca="false">D63</f>
        <v>0.38906</v>
      </c>
      <c r="E86" s="172"/>
      <c r="F86" s="156"/>
      <c r="G86" s="278" t="n">
        <v>0.607620575438273</v>
      </c>
      <c r="H86" s="278" t="n">
        <v>0.592823712948518</v>
      </c>
      <c r="I86" s="269" t="n">
        <v>0.582797962780609</v>
      </c>
      <c r="J86" s="269" t="n">
        <v>0.582797962780609</v>
      </c>
      <c r="K86" s="269" t="n">
        <v>0.582797962780609</v>
      </c>
      <c r="L86" s="269" t="n">
        <v>0.582797962780609</v>
      </c>
      <c r="M86" s="269" t="n">
        <v>0.582797962780609</v>
      </c>
      <c r="N86" s="269" t="n">
        <v>0.582797962780609</v>
      </c>
      <c r="O86" s="269" t="n">
        <v>0.582797962780609</v>
      </c>
      <c r="P86" s="269" t="n">
        <v>0.582797962780609</v>
      </c>
      <c r="Q86" s="269" t="n">
        <v>0.582797962780609</v>
      </c>
      <c r="R86" s="278" t="n">
        <v>0.582574711567714</v>
      </c>
      <c r="S86" s="269" t="n">
        <v>0.582797962780609</v>
      </c>
      <c r="T86" s="278" t="n">
        <v>0.567941764202113</v>
      </c>
      <c r="U86" s="269" t="n">
        <v>0.582797962780609</v>
      </c>
      <c r="V86" s="269" t="n">
        <v>0.582797962780609</v>
      </c>
      <c r="W86" s="269" t="n">
        <v>0.582797962780609</v>
      </c>
      <c r="X86" s="269" t="n">
        <v>0.582797962780609</v>
      </c>
      <c r="Y86" s="269" t="n">
        <v>0.582797962780609</v>
      </c>
      <c r="Z86" s="269" t="n">
        <v>0.582797962780609</v>
      </c>
      <c r="AA86" s="269" t="n">
        <v>0.582797962780609</v>
      </c>
      <c r="AB86" s="269" t="n">
        <v>0.582797962780609</v>
      </c>
      <c r="AC86" s="269" t="n">
        <v>0.582797962780609</v>
      </c>
      <c r="AD86" s="278" t="n">
        <v>0.587851662404092</v>
      </c>
      <c r="AE86" s="269" t="n">
        <v>0.582797962780609</v>
      </c>
      <c r="AF86" s="269" t="n">
        <v>0.582797962780609</v>
      </c>
      <c r="AG86" s="280" t="n">
        <v>0.582797962780609</v>
      </c>
      <c r="AH86" s="280" t="n">
        <v>0.582797962780609</v>
      </c>
      <c r="AI86" s="30"/>
      <c r="AK86" s="298" t="n">
        <f aca="false">ROUND(D86*G86*AU86,4)</f>
        <v>0.348</v>
      </c>
      <c r="AL86" s="180" t="n">
        <f aca="false">ROUND(D86*(LOOKUP($C$18*1,$H$54:$AH$54,$H86:$AH86)*(LOOKUP($C$18*1,$AV$54:$BV$54,$AV86:$BV86))),4)</f>
        <v>0.3078</v>
      </c>
      <c r="AM86" s="174" t="n">
        <f aca="false">ROUND(D86*(LOOKUP($C$18*1,$H$54:$AH$54,$H86:$AH86)*BY86),4)</f>
        <v>0.2877</v>
      </c>
      <c r="AQ86" s="155"/>
      <c r="AR86" s="86" t="s">
        <v>345</v>
      </c>
      <c r="AS86" s="30"/>
      <c r="AT86" s="172" t="n">
        <f aca="false">ROUND('Model Sheet 2'!BH89,0)</f>
        <v>0</v>
      </c>
      <c r="AU86" s="303" t="n">
        <v>1.472199</v>
      </c>
      <c r="AV86" s="281" t="n">
        <v>1.142047</v>
      </c>
      <c r="AW86" s="268" t="n">
        <v>1.183249</v>
      </c>
      <c r="AX86" s="268" t="n">
        <v>1.630484</v>
      </c>
      <c r="AY86" s="268" t="n">
        <v>1.285599</v>
      </c>
      <c r="AZ86" s="268" t="n">
        <v>1.226236</v>
      </c>
      <c r="BA86" s="268" t="n">
        <v>1</v>
      </c>
      <c r="BB86" s="268" t="n">
        <v>1.259502</v>
      </c>
      <c r="BC86" s="268" t="n">
        <v>1</v>
      </c>
      <c r="BD86" s="268" t="n">
        <v>1.397212</v>
      </c>
      <c r="BE86" s="268" t="n">
        <v>1.424364</v>
      </c>
      <c r="BF86" s="278" t="n">
        <v>1.434332</v>
      </c>
      <c r="BG86" s="268" t="n">
        <v>1.37063</v>
      </c>
      <c r="BH86" s="268" t="n">
        <v>1.395916</v>
      </c>
      <c r="BI86" s="268" t="n">
        <v>1.150719</v>
      </c>
      <c r="BJ86" s="268" t="n">
        <v>1.513401</v>
      </c>
      <c r="BK86" s="268" t="n">
        <v>1.309076</v>
      </c>
      <c r="BL86" s="268" t="n">
        <v>1.236884</v>
      </c>
      <c r="BM86" s="268" t="n">
        <v>1.192681</v>
      </c>
      <c r="BN86" s="268" t="n">
        <v>1.205391</v>
      </c>
      <c r="BO86" s="268" t="n">
        <v>1.335643</v>
      </c>
      <c r="BP86" s="268" t="n">
        <v>1.294356</v>
      </c>
      <c r="BQ86" s="268" t="n">
        <v>1</v>
      </c>
      <c r="BR86" s="278" t="n">
        <v>1.345836</v>
      </c>
      <c r="BS86" s="268"/>
      <c r="BT86" s="268" t="n">
        <v>1.347967</v>
      </c>
      <c r="BU86" s="268" t="n">
        <v>1.165939</v>
      </c>
      <c r="BV86" s="268" t="n">
        <v>1</v>
      </c>
      <c r="BW86" s="30"/>
      <c r="BX86" s="156"/>
      <c r="BY86" s="256" t="n">
        <f aca="false">IF(MIN(CB86,CC86)&gt;1.01,MIN(CB86,CC86),1.01)</f>
        <v>1.25778356575014</v>
      </c>
      <c r="BZ86" s="256" t="n">
        <f aca="false">SLOPE(AU86:BV86,E$43:AF$43)</f>
        <v>2.66012604652162E-007</v>
      </c>
      <c r="CA86" s="256" t="n">
        <f aca="false">INTERCEPT(AU86:BV86,E$43:AF$43)</f>
        <v>1.25667402717614</v>
      </c>
      <c r="CB86" s="256" t="n">
        <f aca="false">CA86+$C$17*BZ86</f>
        <v>1.25778356575014</v>
      </c>
      <c r="CC86" s="256" t="n">
        <f aca="false">LOOKUP($C$18*1,$AV$54:$BV$54,$AV86:$BV86)-(BZ86*(LOOKUP($C$18*1,$AV$54:$BV$54,$F$43:$AF$43)-$C$17))</f>
        <v>1.34609084007526</v>
      </c>
    </row>
    <row r="87" customFormat="false" ht="12.75" hidden="false" customHeight="false" outlineLevel="0" collapsed="false">
      <c r="A87" s="155"/>
      <c r="D87" s="155"/>
      <c r="E87" s="172"/>
      <c r="F87" s="156"/>
      <c r="G87" s="86"/>
      <c r="H87" s="86"/>
      <c r="I87" s="86"/>
      <c r="J87" s="86"/>
      <c r="K87" s="86"/>
      <c r="L87" s="86"/>
      <c r="M87" s="86"/>
      <c r="N87" s="86"/>
      <c r="O87" s="86"/>
      <c r="P87" s="86"/>
      <c r="Q87" s="86"/>
      <c r="R87" s="86"/>
      <c r="S87" s="86"/>
      <c r="T87" s="86"/>
      <c r="U87" s="86"/>
      <c r="V87" s="86"/>
      <c r="W87" s="86"/>
      <c r="X87" s="86"/>
      <c r="Y87" s="86"/>
      <c r="Z87" s="86"/>
      <c r="AA87" s="86"/>
      <c r="AB87" s="86"/>
      <c r="AC87" s="86"/>
      <c r="AD87" s="86"/>
      <c r="AE87" s="86"/>
      <c r="AF87" s="86"/>
      <c r="AG87" s="283"/>
      <c r="AH87" s="283"/>
      <c r="AI87" s="30"/>
      <c r="AK87" s="180"/>
      <c r="AL87" s="180"/>
      <c r="AM87" s="174"/>
      <c r="AQ87" s="155"/>
      <c r="AR87" s="30"/>
      <c r="AS87" s="30"/>
      <c r="AT87" s="172"/>
      <c r="AU87" s="155"/>
      <c r="AV87" s="30"/>
      <c r="AW87" s="284"/>
      <c r="AX87" s="284"/>
      <c r="AY87" s="284"/>
      <c r="AZ87" s="284"/>
      <c r="BA87" s="284"/>
      <c r="BB87" s="284"/>
      <c r="BC87" s="284"/>
      <c r="BD87" s="284"/>
      <c r="BE87" s="284"/>
      <c r="BF87" s="30"/>
      <c r="BG87" s="284"/>
      <c r="BH87" s="285"/>
      <c r="BI87" s="284"/>
      <c r="BJ87" s="284"/>
      <c r="BK87" s="284"/>
      <c r="BL87" s="284"/>
      <c r="BM87" s="284"/>
      <c r="BN87" s="284"/>
      <c r="BO87" s="284"/>
      <c r="BP87" s="284"/>
      <c r="BQ87" s="284"/>
      <c r="BR87" s="30"/>
      <c r="BS87" s="284"/>
      <c r="BT87" s="284"/>
      <c r="BU87" s="284"/>
      <c r="BV87" s="284"/>
      <c r="BW87" s="30"/>
      <c r="BX87" s="156"/>
      <c r="BY87" s="256"/>
      <c r="BZ87" s="256"/>
      <c r="CA87" s="256"/>
      <c r="CB87" s="256"/>
      <c r="CC87" s="256"/>
    </row>
    <row r="88" customFormat="false" ht="12.75" hidden="false" customHeight="false" outlineLevel="0" collapsed="false">
      <c r="A88" s="155"/>
      <c r="C88" s="86" t="s">
        <v>347</v>
      </c>
      <c r="D88" s="155" t="n">
        <f aca="false">D65</f>
        <v>0.74</v>
      </c>
      <c r="E88" s="172"/>
      <c r="F88" s="156"/>
      <c r="G88" s="278" t="n">
        <v>0.424528775353643</v>
      </c>
      <c r="H88" s="278" t="n">
        <v>0.365133298484056</v>
      </c>
      <c r="I88" s="269" t="n">
        <v>0.42190296094966</v>
      </c>
      <c r="J88" s="269" t="n">
        <v>0.42190296094966</v>
      </c>
      <c r="K88" s="269" t="n">
        <v>0.42190296094966</v>
      </c>
      <c r="L88" s="269" t="n">
        <v>0.42190296094966</v>
      </c>
      <c r="M88" s="269" t="n">
        <v>0.42190296094966</v>
      </c>
      <c r="N88" s="269" t="n">
        <v>0.42190296094966</v>
      </c>
      <c r="O88" s="269" t="n">
        <v>0.42190296094966</v>
      </c>
      <c r="P88" s="269" t="n">
        <v>0.42190296094966</v>
      </c>
      <c r="Q88" s="269" t="n">
        <v>0.42190296094966</v>
      </c>
      <c r="R88" s="278" t="n">
        <v>0.458701898061218</v>
      </c>
      <c r="S88" s="269" t="n">
        <v>0.42190296094966</v>
      </c>
      <c r="T88" s="278" t="n">
        <v>0.422546270330903</v>
      </c>
      <c r="U88" s="269" t="n">
        <v>0.42190296094966</v>
      </c>
      <c r="V88" s="269" t="n">
        <v>0.42190296094966</v>
      </c>
      <c r="W88" s="269" t="n">
        <v>0.42190296094966</v>
      </c>
      <c r="X88" s="269" t="n">
        <v>0.42190296094966</v>
      </c>
      <c r="Y88" s="269" t="n">
        <v>0.42190296094966</v>
      </c>
      <c r="Z88" s="269" t="n">
        <v>0.42190296094966</v>
      </c>
      <c r="AA88" s="269" t="n">
        <v>0.42190296094966</v>
      </c>
      <c r="AB88" s="269" t="n">
        <v>0.42190296094966</v>
      </c>
      <c r="AC88" s="269" t="n">
        <v>0.42190296094966</v>
      </c>
      <c r="AD88" s="278" t="n">
        <v>0.441230376922464</v>
      </c>
      <c r="AE88" s="269" t="n">
        <v>0.42190296094966</v>
      </c>
      <c r="AF88" s="269" t="n">
        <v>0.42190296094966</v>
      </c>
      <c r="AG88" s="280" t="n">
        <v>0.42190296094966</v>
      </c>
      <c r="AH88" s="280" t="n">
        <v>0.42190296094966</v>
      </c>
      <c r="AI88" s="30"/>
      <c r="AK88" s="298" t="n">
        <f aca="false">ROUND(D88*G88*AU88,4)</f>
        <v>0.6337</v>
      </c>
      <c r="AL88" s="180" t="n">
        <f aca="false">ROUND(D88*(LOOKUP($C$18*1,$H$54:$AH$54,$H88:$AH88)*(LOOKUP($C$18*1,$AV$54:$BV$54,$AV88:$BV88))),4)</f>
        <v>0.5095</v>
      </c>
      <c r="AM88" s="174" t="n">
        <f aca="false">ROUND(D88*(LOOKUP($C$18*1,$H$54:$AH$54,$H88:$AH88)*BY88),4)</f>
        <v>0.5097</v>
      </c>
      <c r="AQ88" s="155" t="s">
        <v>346</v>
      </c>
      <c r="AR88" s="30"/>
      <c r="AS88" s="86" t="s">
        <v>347</v>
      </c>
      <c r="AT88" s="172" t="n">
        <f aca="false">'Model Sheet 3'!AT76+'Model Sheet 3'!AT78</f>
        <v>0</v>
      </c>
      <c r="AU88" s="303" t="n">
        <v>2.017279</v>
      </c>
      <c r="AV88" s="281" t="n">
        <v>1.235499</v>
      </c>
      <c r="AW88" s="268" t="n">
        <v>1.36338</v>
      </c>
      <c r="AX88" s="268" t="n">
        <v>2.05521</v>
      </c>
      <c r="AY88" s="268" t="n">
        <v>1.70131</v>
      </c>
      <c r="AZ88" s="268" t="n">
        <v>1.568359</v>
      </c>
      <c r="BA88" s="268" t="n">
        <v>1</v>
      </c>
      <c r="BB88" s="268" t="n">
        <v>1.7712</v>
      </c>
      <c r="BC88" s="268" t="n">
        <v>1</v>
      </c>
      <c r="BD88" s="268" t="n">
        <v>1.813477</v>
      </c>
      <c r="BE88" s="268" t="n">
        <v>1.627053</v>
      </c>
      <c r="BF88" s="278" t="n">
        <v>1.838696</v>
      </c>
      <c r="BG88" s="268" t="n">
        <v>1.854753</v>
      </c>
      <c r="BH88" s="268" t="n">
        <v>1.728548</v>
      </c>
      <c r="BI88" s="268" t="n">
        <v>2.106814</v>
      </c>
      <c r="BJ88" s="268" t="n">
        <v>1.82703</v>
      </c>
      <c r="BK88" s="268" t="n">
        <v>1.497273</v>
      </c>
      <c r="BL88" s="268" t="n">
        <v>1.646271</v>
      </c>
      <c r="BM88" s="268" t="n">
        <v>1.491247</v>
      </c>
      <c r="BN88" s="268" t="n">
        <v>1.459604</v>
      </c>
      <c r="BO88" s="268" t="n">
        <v>1.694553</v>
      </c>
      <c r="BP88" s="268" t="n">
        <v>2.066015</v>
      </c>
      <c r="BQ88" s="268" t="n">
        <v>1</v>
      </c>
      <c r="BR88" s="278" t="n">
        <v>1.560586</v>
      </c>
      <c r="BS88" s="268" t="n">
        <v>1.299448</v>
      </c>
      <c r="BT88" s="268" t="n">
        <v>1.680014</v>
      </c>
      <c r="BU88" s="268" t="n">
        <v>1.618205</v>
      </c>
      <c r="BV88" s="268" t="n">
        <v>1</v>
      </c>
      <c r="BW88" s="30"/>
      <c r="BX88" s="156"/>
      <c r="BY88" s="256" t="n">
        <f aca="false">IF(MIN(CB88,CC88)&gt;1.01,MIN(CB88,CC88),1.01)</f>
        <v>1.56115844435213</v>
      </c>
      <c r="BZ88" s="256" t="n">
        <f aca="false">SLOPE(AU88:BV88,E$43:AF$43)</f>
        <v>5.97541077376185E-007</v>
      </c>
      <c r="CA88" s="256" t="n">
        <f aca="false">INTERCEPT(AU88:BV88,E$43:AF$43)</f>
        <v>1.55879959559129</v>
      </c>
      <c r="CB88" s="256" t="n">
        <f aca="false">CA88+$C$17*BZ88</f>
        <v>1.56129193942502</v>
      </c>
      <c r="CC88" s="256" t="n">
        <f aca="false">LOOKUP($C$18*1,$AV$54:$BV$54,$AV88:$BV88)-(BZ88*(LOOKUP($C$18*1,$AV$54:$BV$54,$F$43:$AF$43)-$C$17))</f>
        <v>1.56115844435213</v>
      </c>
    </row>
    <row r="89" customFormat="false" ht="12.75" hidden="false" customHeight="false" outlineLevel="0" collapsed="false">
      <c r="A89" s="155"/>
      <c r="C89" s="86" t="s">
        <v>347</v>
      </c>
      <c r="D89" s="155" t="n">
        <f aca="false">D66</f>
        <v>0.34</v>
      </c>
      <c r="E89" s="172"/>
      <c r="F89" s="156"/>
      <c r="G89" s="278" t="n">
        <v>0.424528775353643</v>
      </c>
      <c r="H89" s="278" t="n">
        <v>0.365133298484056</v>
      </c>
      <c r="I89" s="269" t="n">
        <v>0.42190296094966</v>
      </c>
      <c r="J89" s="269" t="n">
        <v>0.42190296094966</v>
      </c>
      <c r="K89" s="269" t="n">
        <v>0.42190296094966</v>
      </c>
      <c r="L89" s="269" t="n">
        <v>0.42190296094966</v>
      </c>
      <c r="M89" s="269" t="n">
        <v>0.42190296094966</v>
      </c>
      <c r="N89" s="269" t="n">
        <v>0.42190296094966</v>
      </c>
      <c r="O89" s="269" t="n">
        <v>0.42190296094966</v>
      </c>
      <c r="P89" s="269" t="n">
        <v>0.42190296094966</v>
      </c>
      <c r="Q89" s="269" t="n">
        <v>0.42190296094966</v>
      </c>
      <c r="R89" s="278" t="n">
        <v>0.458701898061218</v>
      </c>
      <c r="S89" s="269" t="n">
        <v>0.42190296094966</v>
      </c>
      <c r="T89" s="278" t="n">
        <v>0.422546270330903</v>
      </c>
      <c r="U89" s="269" t="n">
        <v>0.42190296094966</v>
      </c>
      <c r="V89" s="269" t="n">
        <v>0.42190296094966</v>
      </c>
      <c r="W89" s="269" t="n">
        <v>0.42190296094966</v>
      </c>
      <c r="X89" s="269" t="n">
        <v>0.42190296094966</v>
      </c>
      <c r="Y89" s="269" t="n">
        <v>0.42190296094966</v>
      </c>
      <c r="Z89" s="269" t="n">
        <v>0.42190296094966</v>
      </c>
      <c r="AA89" s="269" t="n">
        <v>0.42190296094966</v>
      </c>
      <c r="AB89" s="269" t="n">
        <v>0.42190296094966</v>
      </c>
      <c r="AC89" s="269" t="n">
        <v>0.42190296094966</v>
      </c>
      <c r="AD89" s="278" t="n">
        <v>0.441230376922464</v>
      </c>
      <c r="AE89" s="269" t="n">
        <v>0.42190296094966</v>
      </c>
      <c r="AF89" s="269" t="n">
        <v>0.42190296094966</v>
      </c>
      <c r="AG89" s="280" t="n">
        <v>0.42190296094966</v>
      </c>
      <c r="AH89" s="280" t="n">
        <v>0.42190296094966</v>
      </c>
      <c r="AI89" s="30"/>
      <c r="AK89" s="298" t="n">
        <f aca="false">ROUND(D89*G89*AU89,4)</f>
        <v>0.2912</v>
      </c>
      <c r="AL89" s="180" t="n">
        <f aca="false">ROUND(D89*(LOOKUP($C$18*1,$H$54:$AH$54,$H89:$AH89)*(LOOKUP($C$18*1,$AV$54:$BV$54,$AV89:$BV89))),4)</f>
        <v>0.2341</v>
      </c>
      <c r="AM89" s="174" t="n">
        <f aca="false">ROUND(D89*(LOOKUP($C$18*1,$H$54:$AH$54,$H89:$AH89)*BY89),4)</f>
        <v>0.2342</v>
      </c>
      <c r="AQ89" s="155" t="s">
        <v>348</v>
      </c>
      <c r="AR89" s="30"/>
      <c r="AS89" s="86" t="s">
        <v>347</v>
      </c>
      <c r="AT89" s="172" t="n">
        <f aca="false">'Model Sheet 3'!AT81+'Model Sheet 3'!AT82+'Model Sheet 3'!AT83+'Model Sheet 3'!AT84+'Model Sheet 3'!AT90+'Model Sheet 3'!AT91</f>
        <v>0</v>
      </c>
      <c r="AU89" s="303" t="n">
        <v>2.017279</v>
      </c>
      <c r="AV89" s="281" t="n">
        <v>1.235499</v>
      </c>
      <c r="AW89" s="268" t="n">
        <v>1.36338</v>
      </c>
      <c r="AX89" s="268" t="n">
        <v>2.05521</v>
      </c>
      <c r="AY89" s="268" t="n">
        <v>1.70131</v>
      </c>
      <c r="AZ89" s="268" t="n">
        <v>1.568359</v>
      </c>
      <c r="BA89" s="268" t="n">
        <v>1</v>
      </c>
      <c r="BB89" s="268" t="n">
        <v>1.7712</v>
      </c>
      <c r="BC89" s="268" t="n">
        <v>1</v>
      </c>
      <c r="BD89" s="268" t="n">
        <v>1.813477</v>
      </c>
      <c r="BE89" s="268" t="n">
        <v>1.627053</v>
      </c>
      <c r="BF89" s="278" t="n">
        <v>1.838696</v>
      </c>
      <c r="BG89" s="268" t="n">
        <v>1.854753</v>
      </c>
      <c r="BH89" s="268" t="n">
        <v>1.728548</v>
      </c>
      <c r="BI89" s="268" t="n">
        <v>2.106814</v>
      </c>
      <c r="BJ89" s="268" t="n">
        <v>1.82703</v>
      </c>
      <c r="BK89" s="268" t="n">
        <v>1.497273</v>
      </c>
      <c r="BL89" s="268" t="n">
        <v>1.646271</v>
      </c>
      <c r="BM89" s="268" t="n">
        <v>1.491247</v>
      </c>
      <c r="BN89" s="268" t="n">
        <v>1.459604</v>
      </c>
      <c r="BO89" s="268" t="n">
        <v>1.694553</v>
      </c>
      <c r="BP89" s="268" t="n">
        <v>2.066015</v>
      </c>
      <c r="BQ89" s="268" t="n">
        <v>1</v>
      </c>
      <c r="BR89" s="278" t="n">
        <v>1.560586</v>
      </c>
      <c r="BS89" s="268" t="n">
        <v>1.299448</v>
      </c>
      <c r="BT89" s="268" t="n">
        <v>1.680014</v>
      </c>
      <c r="BU89" s="268" t="n">
        <v>1.618205</v>
      </c>
      <c r="BV89" s="268" t="n">
        <v>1</v>
      </c>
      <c r="BW89" s="30"/>
      <c r="BX89" s="156"/>
      <c r="BY89" s="256" t="n">
        <f aca="false">IF(MIN(CB89,CC89)&gt;1.01,MIN(CB89,CC89),1.01)</f>
        <v>1.56115844435213</v>
      </c>
      <c r="BZ89" s="256" t="n">
        <f aca="false">SLOPE(AU89:BV89,E$43:AF$43)</f>
        <v>5.97541077376185E-007</v>
      </c>
      <c r="CA89" s="256" t="n">
        <f aca="false">INTERCEPT(AU89:BV89,E$43:AF$43)</f>
        <v>1.55879959559129</v>
      </c>
      <c r="CB89" s="256" t="n">
        <f aca="false">CA89+$C$17*BZ89</f>
        <v>1.56129193942502</v>
      </c>
      <c r="CC89" s="256" t="n">
        <f aca="false">LOOKUP($C$18*1,$AV$54:$BV$54,$AV89:$BV89)-(BZ89*(LOOKUP($C$18*1,$AV$54:$BV$54,$F$43:$AF$43)-$C$17))</f>
        <v>1.56115844435213</v>
      </c>
    </row>
    <row r="90" customFormat="false" ht="12.75" hidden="false" customHeight="false" outlineLevel="0" collapsed="false">
      <c r="A90" s="155"/>
      <c r="C90" s="86" t="s">
        <v>347</v>
      </c>
      <c r="D90" s="155" t="n">
        <f aca="false">D67</f>
        <v>0.215</v>
      </c>
      <c r="E90" s="172"/>
      <c r="F90" s="156"/>
      <c r="G90" s="278" t="n">
        <v>0.424528775353643</v>
      </c>
      <c r="H90" s="278" t="n">
        <v>0.365133298484056</v>
      </c>
      <c r="I90" s="269" t="n">
        <v>0.42190296094966</v>
      </c>
      <c r="J90" s="269" t="n">
        <v>0.42190296094966</v>
      </c>
      <c r="K90" s="269" t="n">
        <v>0.42190296094966</v>
      </c>
      <c r="L90" s="269" t="n">
        <v>0.42190296094966</v>
      </c>
      <c r="M90" s="269" t="n">
        <v>0.42190296094966</v>
      </c>
      <c r="N90" s="269" t="n">
        <v>0.42190296094966</v>
      </c>
      <c r="O90" s="269" t="n">
        <v>0.42190296094966</v>
      </c>
      <c r="P90" s="269" t="n">
        <v>0.42190296094966</v>
      </c>
      <c r="Q90" s="269" t="n">
        <v>0.42190296094966</v>
      </c>
      <c r="R90" s="278" t="n">
        <v>0.458701898061218</v>
      </c>
      <c r="S90" s="269" t="n">
        <v>0.42190296094966</v>
      </c>
      <c r="T90" s="278" t="n">
        <v>0.422546270330903</v>
      </c>
      <c r="U90" s="269" t="n">
        <v>0.42190296094966</v>
      </c>
      <c r="V90" s="269" t="n">
        <v>0.42190296094966</v>
      </c>
      <c r="W90" s="269" t="n">
        <v>0.42190296094966</v>
      </c>
      <c r="X90" s="269" t="n">
        <v>0.42190296094966</v>
      </c>
      <c r="Y90" s="269" t="n">
        <v>0.42190296094966</v>
      </c>
      <c r="Z90" s="269" t="n">
        <v>0.42190296094966</v>
      </c>
      <c r="AA90" s="269" t="n">
        <v>0.42190296094966</v>
      </c>
      <c r="AB90" s="269" t="n">
        <v>0.42190296094966</v>
      </c>
      <c r="AC90" s="269" t="n">
        <v>0.42190296094966</v>
      </c>
      <c r="AD90" s="278" t="n">
        <v>0.441230376922464</v>
      </c>
      <c r="AE90" s="269" t="n">
        <v>0.42190296094966</v>
      </c>
      <c r="AF90" s="269" t="n">
        <v>0.42190296094966</v>
      </c>
      <c r="AG90" s="280" t="n">
        <v>0.42190296094966</v>
      </c>
      <c r="AH90" s="280" t="n">
        <v>0.42190296094966</v>
      </c>
      <c r="AI90" s="30"/>
      <c r="AK90" s="298" t="n">
        <f aca="false">ROUND(D90*G90*AU90,4)</f>
        <v>0.1841</v>
      </c>
      <c r="AL90" s="180" t="n">
        <f aca="false">ROUND(D90*(LOOKUP($C$18*1,$H$54:$AH$54,$H90:$AH90)*(LOOKUP($C$18*1,$AV$54:$BV$54,$AV90:$BV90))),4)</f>
        <v>0.148</v>
      </c>
      <c r="AM90" s="174" t="n">
        <f aca="false">ROUND(D90*(LOOKUP($C$18*1,$H$54:$AH$54,$H90:$AH90)*BY90),4)</f>
        <v>0.1481</v>
      </c>
      <c r="AQ90" s="155" t="s">
        <v>349</v>
      </c>
      <c r="AR90" s="30"/>
      <c r="AS90" s="86" t="s">
        <v>347</v>
      </c>
      <c r="AT90" s="172" t="n">
        <f aca="false">'Model Sheet 3'!AT86+'Model Sheet 3'!AT87+'Model Sheet 3'!AT88</f>
        <v>0</v>
      </c>
      <c r="AU90" s="303" t="n">
        <v>2.017279</v>
      </c>
      <c r="AV90" s="281" t="n">
        <v>1.235499</v>
      </c>
      <c r="AW90" s="268" t="n">
        <v>1.36338</v>
      </c>
      <c r="AX90" s="268" t="n">
        <v>2.05521</v>
      </c>
      <c r="AY90" s="268" t="n">
        <v>1.70131</v>
      </c>
      <c r="AZ90" s="268" t="n">
        <v>1.568359</v>
      </c>
      <c r="BA90" s="268" t="n">
        <v>1</v>
      </c>
      <c r="BB90" s="268" t="n">
        <v>1.7712</v>
      </c>
      <c r="BC90" s="268" t="n">
        <v>1</v>
      </c>
      <c r="BD90" s="268" t="n">
        <v>1.813477</v>
      </c>
      <c r="BE90" s="268" t="n">
        <v>1.627053</v>
      </c>
      <c r="BF90" s="278" t="n">
        <v>1.838696</v>
      </c>
      <c r="BG90" s="268" t="n">
        <v>1.854753</v>
      </c>
      <c r="BH90" s="268" t="n">
        <v>1.728548</v>
      </c>
      <c r="BI90" s="268" t="n">
        <v>2.106814</v>
      </c>
      <c r="BJ90" s="268" t="n">
        <v>1.82703</v>
      </c>
      <c r="BK90" s="268" t="n">
        <v>1.497273</v>
      </c>
      <c r="BL90" s="268" t="n">
        <v>1.646271</v>
      </c>
      <c r="BM90" s="268" t="n">
        <v>1.491247</v>
      </c>
      <c r="BN90" s="268" t="n">
        <v>1.459604</v>
      </c>
      <c r="BO90" s="268" t="n">
        <v>1.694553</v>
      </c>
      <c r="BP90" s="268" t="n">
        <v>2.066015</v>
      </c>
      <c r="BQ90" s="268" t="n">
        <v>1</v>
      </c>
      <c r="BR90" s="278" t="n">
        <v>1.560586</v>
      </c>
      <c r="BS90" s="268" t="n">
        <v>1.299448</v>
      </c>
      <c r="BT90" s="268" t="n">
        <v>1.680014</v>
      </c>
      <c r="BU90" s="268" t="n">
        <v>1.618205</v>
      </c>
      <c r="BV90" s="268" t="n">
        <v>1</v>
      </c>
      <c r="BW90" s="30"/>
      <c r="BX90" s="156"/>
      <c r="BY90" s="256" t="n">
        <f aca="false">IF(MIN(CB90,CC90)&gt;1.01,MIN(CB90,CC90),1.01)</f>
        <v>1.56115844435213</v>
      </c>
      <c r="BZ90" s="256" t="n">
        <f aca="false">SLOPE(AU90:BV90,E$43:AF$43)</f>
        <v>5.97541077376185E-007</v>
      </c>
      <c r="CA90" s="256" t="n">
        <f aca="false">INTERCEPT(AU90:BV90,E$43:AF$43)</f>
        <v>1.55879959559129</v>
      </c>
      <c r="CB90" s="256" t="n">
        <f aca="false">CA90+$C$17*BZ90</f>
        <v>1.56129193942502</v>
      </c>
      <c r="CC90" s="256" t="n">
        <f aca="false">LOOKUP($C$18*1,$AV$54:$BV$54,$AV90:$BV90)-(BZ90*(LOOKUP($C$18*1,$AV$54:$BV$54,$F$43:$AF$43)-$C$17))</f>
        <v>1.56115844435213</v>
      </c>
    </row>
    <row r="91" customFormat="false" ht="13.5" hidden="false" customHeight="false" outlineLevel="0" collapsed="false">
      <c r="A91" s="155"/>
      <c r="B91" s="86" t="s">
        <v>350</v>
      </c>
      <c r="D91" s="183" t="n">
        <f aca="false">D68</f>
        <v>1.2289674</v>
      </c>
      <c r="E91" s="253"/>
      <c r="F91" s="184"/>
      <c r="G91" s="288" t="n">
        <v>0.780007766842255</v>
      </c>
      <c r="H91" s="288" t="n">
        <v>0.780487804878049</v>
      </c>
      <c r="I91" s="289" t="n">
        <v>0.780109539306673</v>
      </c>
      <c r="J91" s="289" t="n">
        <v>0.780109539306673</v>
      </c>
      <c r="K91" s="289" t="n">
        <v>0.780109539306673</v>
      </c>
      <c r="L91" s="289" t="n">
        <v>0.780109539306673</v>
      </c>
      <c r="M91" s="289" t="n">
        <v>0.780109539306673</v>
      </c>
      <c r="N91" s="289" t="n">
        <v>0.780109539306673</v>
      </c>
      <c r="O91" s="289" t="n">
        <v>0.780109539306673</v>
      </c>
      <c r="P91" s="289" t="n">
        <v>0.780109539306673</v>
      </c>
      <c r="Q91" s="289" t="n">
        <v>0.780109539306673</v>
      </c>
      <c r="R91" s="288" t="n">
        <v>0.779994953530426</v>
      </c>
      <c r="S91" s="289" t="n">
        <v>0.780109539306673</v>
      </c>
      <c r="T91" s="288" t="n">
        <v>0.779929754139488</v>
      </c>
      <c r="U91" s="289" t="n">
        <v>0.780109539306673</v>
      </c>
      <c r="V91" s="289" t="n">
        <v>0.780109539306673</v>
      </c>
      <c r="W91" s="289" t="n">
        <v>0.780109539306673</v>
      </c>
      <c r="X91" s="289" t="n">
        <v>0.780109539306673</v>
      </c>
      <c r="Y91" s="289" t="n">
        <v>0.780109539306673</v>
      </c>
      <c r="Z91" s="289" t="n">
        <v>0.780109539306673</v>
      </c>
      <c r="AA91" s="289" t="n">
        <v>0.780109539306673</v>
      </c>
      <c r="AB91" s="289" t="n">
        <v>0.780109539306673</v>
      </c>
      <c r="AC91" s="289" t="n">
        <v>0.780109539306673</v>
      </c>
      <c r="AD91" s="288" t="n">
        <v>0.780025644678729</v>
      </c>
      <c r="AE91" s="289" t="n">
        <v>0.780109539306673</v>
      </c>
      <c r="AF91" s="289" t="n">
        <v>0.780109539306673</v>
      </c>
      <c r="AG91" s="290" t="n">
        <v>0.780109539306673</v>
      </c>
      <c r="AH91" s="280" t="n">
        <v>0.780109539306673</v>
      </c>
      <c r="AI91" s="30"/>
      <c r="AK91" s="298" t="n">
        <f aca="false">ROUND(D91*G91*AU91,4)</f>
        <v>1.2391</v>
      </c>
      <c r="AL91" s="180" t="n">
        <f aca="false">ROUND(D91*(LOOKUP($C$18*1,$H$54:$AH$54,$H91:$AH91)*(LOOKUP($C$18*1,$AV$54:$BV$54,$AV91:$BV91))),4)</f>
        <v>1.1617</v>
      </c>
      <c r="AM91" s="174" t="n">
        <f aca="false">ROUND(D91*(LOOKUP($C$18*1,$H$54:$AH$54,$H91:$AH91)*BY91),4)</f>
        <v>1.1092</v>
      </c>
      <c r="AQ91" s="155"/>
      <c r="AR91" s="86" t="s">
        <v>350</v>
      </c>
      <c r="AS91" s="30"/>
      <c r="AT91" s="172" t="n">
        <f aca="false">ROUND('Model Sheet 2'!BH90,0)</f>
        <v>0</v>
      </c>
      <c r="AU91" s="303" t="n">
        <v>1.292557</v>
      </c>
      <c r="AV91" s="281" t="n">
        <v>1.099646</v>
      </c>
      <c r="AW91" s="268" t="n">
        <v>1.14122</v>
      </c>
      <c r="AX91" s="268" t="n">
        <v>1.388662</v>
      </c>
      <c r="AY91" s="268" t="n">
        <v>1.18619</v>
      </c>
      <c r="AZ91" s="268" t="n">
        <v>1.135807</v>
      </c>
      <c r="BA91" s="268" t="n">
        <v>1</v>
      </c>
      <c r="BB91" s="268" t="n">
        <v>1.203824</v>
      </c>
      <c r="BC91" s="268" t="n">
        <v>1</v>
      </c>
      <c r="BD91" s="268" t="n">
        <v>1.213828</v>
      </c>
      <c r="BE91" s="268" t="n">
        <v>1.243521</v>
      </c>
      <c r="BF91" s="278" t="n">
        <v>1.262187</v>
      </c>
      <c r="BG91" s="268" t="n">
        <v>1.243696</v>
      </c>
      <c r="BH91" s="268" t="n">
        <v>1.223958</v>
      </c>
      <c r="BI91" s="268" t="n">
        <v>1.097929</v>
      </c>
      <c r="BJ91" s="268" t="n">
        <v>1.298333</v>
      </c>
      <c r="BK91" s="268" t="n">
        <v>1.188589</v>
      </c>
      <c r="BL91" s="268" t="n">
        <v>1.120688</v>
      </c>
      <c r="BM91" s="268" t="n">
        <v>1.161824</v>
      </c>
      <c r="BN91" s="268" t="n">
        <v>1.143506</v>
      </c>
      <c r="BO91" s="268" t="n">
        <v>1.22408</v>
      </c>
      <c r="BP91" s="268" t="n">
        <v>1.175188</v>
      </c>
      <c r="BQ91" s="268" t="n">
        <v>1</v>
      </c>
      <c r="BR91" s="278" t="n">
        <v>1.211881</v>
      </c>
      <c r="BS91" s="268" t="n">
        <v>1.069674</v>
      </c>
      <c r="BT91" s="268" t="n">
        <v>1.186871</v>
      </c>
      <c r="BU91" s="268" t="n">
        <v>1.099646</v>
      </c>
      <c r="BV91" s="268" t="n">
        <v>1</v>
      </c>
      <c r="BW91" s="30"/>
      <c r="BX91" s="156"/>
      <c r="BY91" s="256" t="n">
        <f aca="false">IF(MIN(CB91,CC91)&gt;1.01,MIN(CB91,CC91),1.01)</f>
        <v>1.15706076091096</v>
      </c>
      <c r="BZ91" s="256" t="n">
        <f aca="false">SLOPE(AU91:BV91,E$43:AF$43)</f>
        <v>1.59910770794582E-007</v>
      </c>
      <c r="CA91" s="256" t="n">
        <f aca="false">INTERCEPT(AU91:BV91,E$43:AF$43)</f>
        <v>1.15639377308598</v>
      </c>
      <c r="CB91" s="256" t="n">
        <f aca="false">CA91+$C$17*BZ91</f>
        <v>1.15706076091096</v>
      </c>
      <c r="CC91" s="256" t="n">
        <f aca="false">LOOKUP($C$18*1,$AV$54:$BV$54,$AV91:$BV91)-(BZ91*(LOOKUP($C$18*1,$AV$54:$BV$54,$F$43:$AF$43)-$C$17))</f>
        <v>1.21203419451842</v>
      </c>
    </row>
    <row r="92" customFormat="false" ht="13.5" hidden="false" customHeight="false" outlineLevel="0" collapsed="false">
      <c r="A92" s="150" t="s">
        <v>379</v>
      </c>
      <c r="B92" s="272"/>
      <c r="C92" s="272"/>
      <c r="D92" s="304" t="n">
        <f aca="false">AI41/1000000</f>
        <v>20.8905614715</v>
      </c>
      <c r="E92" s="305" t="n">
        <f aca="false">AJ41/1000000</f>
        <v>13.711427</v>
      </c>
      <c r="F92" s="306" t="n">
        <f aca="false">AK41/1000000</f>
        <v>11.4406323076564</v>
      </c>
      <c r="G92" s="307" t="n">
        <v>0.621383</v>
      </c>
      <c r="H92" s="308" t="n">
        <v>0.319104</v>
      </c>
      <c r="I92" s="289" t="n">
        <v>0.50955175</v>
      </c>
      <c r="J92" s="289" t="n">
        <v>0.50955175</v>
      </c>
      <c r="K92" s="289" t="n">
        <v>0.50955175</v>
      </c>
      <c r="L92" s="289" t="n">
        <v>0.50955175</v>
      </c>
      <c r="M92" s="289" t="n">
        <v>0.50955175</v>
      </c>
      <c r="N92" s="289" t="n">
        <v>0.50955175</v>
      </c>
      <c r="O92" s="289" t="n">
        <v>0.50955175</v>
      </c>
      <c r="P92" s="289" t="n">
        <v>0.50955175</v>
      </c>
      <c r="Q92" s="289" t="n">
        <v>0.50955175</v>
      </c>
      <c r="R92" s="308" t="n">
        <v>0.509664</v>
      </c>
      <c r="S92" s="289" t="n">
        <v>0.50955175</v>
      </c>
      <c r="T92" s="308" t="n">
        <v>0.559439</v>
      </c>
      <c r="U92" s="289" t="n">
        <v>0.50955175</v>
      </c>
      <c r="V92" s="289" t="n">
        <v>0.50955175</v>
      </c>
      <c r="W92" s="289" t="n">
        <v>0.50955175</v>
      </c>
      <c r="X92" s="289" t="n">
        <v>0.50955175</v>
      </c>
      <c r="Y92" s="289" t="n">
        <v>0.50955175</v>
      </c>
      <c r="Z92" s="289" t="n">
        <v>0.50955175</v>
      </c>
      <c r="AA92" s="289" t="n">
        <v>0.50955175</v>
      </c>
      <c r="AB92" s="289" t="n">
        <v>0.50955175</v>
      </c>
      <c r="AC92" s="289" t="n">
        <v>0.50955175</v>
      </c>
      <c r="AD92" s="308" t="n">
        <v>0.65</v>
      </c>
      <c r="AE92" s="289" t="n">
        <v>0.50955175</v>
      </c>
      <c r="AF92" s="289" t="n">
        <v>0.50955175</v>
      </c>
      <c r="AG92" s="289" t="n">
        <v>0.50955175</v>
      </c>
      <c r="AH92" s="309" t="n">
        <v>0.50955175</v>
      </c>
      <c r="AI92" s="151"/>
      <c r="AJ92" s="154"/>
      <c r="AK92" s="310" t="n">
        <f aca="false">ROUND(D92*G92*AU92,4)</f>
        <v>18.7446</v>
      </c>
      <c r="AL92" s="180" t="n">
        <f aca="false">ROUND(D92*(LOOKUP($C$18*1,$H$54:$AH$54,$H92:$AH92)*(LOOKUP($C$18*1,$AV$54:$BV$54,$AV92:$BV92))),4)</f>
        <v>16.8921</v>
      </c>
      <c r="AM92" s="174" t="n">
        <f aca="false">ROUND(D92*(LOOKUP($C$18*1,$H$54:$AH$54,$H92:$AH92)*BY92),4)</f>
        <v>16.1841</v>
      </c>
      <c r="AQ92" s="183" t="s">
        <v>380</v>
      </c>
      <c r="AR92" s="74"/>
      <c r="AS92" s="74"/>
      <c r="AT92" s="253" t="n">
        <v>0</v>
      </c>
      <c r="AU92" s="287" t="n">
        <v>1.444</v>
      </c>
      <c r="AV92" s="288" t="n">
        <v>1.102</v>
      </c>
      <c r="AW92" s="311" t="n">
        <v>1.2315</v>
      </c>
      <c r="AX92" s="311" t="n">
        <v>1.2315</v>
      </c>
      <c r="AY92" s="311" t="n">
        <v>1.2315</v>
      </c>
      <c r="AZ92" s="311" t="n">
        <v>1.2315</v>
      </c>
      <c r="BA92" s="276" t="n">
        <v>1</v>
      </c>
      <c r="BB92" s="311" t="n">
        <v>1.2315</v>
      </c>
      <c r="BC92" s="276" t="n">
        <v>1</v>
      </c>
      <c r="BD92" s="311" t="n">
        <v>1.2315</v>
      </c>
      <c r="BE92" s="311" t="n">
        <v>1.2315</v>
      </c>
      <c r="BF92" s="288" t="n">
        <v>1.319</v>
      </c>
      <c r="BG92" s="311" t="n">
        <v>1.2315</v>
      </c>
      <c r="BH92" s="276" t="n">
        <v>1.261</v>
      </c>
      <c r="BI92" s="311" t="n">
        <v>1.2315</v>
      </c>
      <c r="BJ92" s="311" t="n">
        <v>1.2315</v>
      </c>
      <c r="BK92" s="311" t="n">
        <v>1.2315</v>
      </c>
      <c r="BL92" s="311" t="n">
        <v>1.2315</v>
      </c>
      <c r="BM92" s="311" t="n">
        <v>1.2315</v>
      </c>
      <c r="BN92" s="311" t="n">
        <v>1.2315</v>
      </c>
      <c r="BO92" s="311" t="n">
        <v>1.2315</v>
      </c>
      <c r="BP92" s="311" t="n">
        <v>1.2315</v>
      </c>
      <c r="BQ92" s="276" t="n">
        <v>1</v>
      </c>
      <c r="BR92" s="288" t="n">
        <v>1.244</v>
      </c>
      <c r="BS92" s="311" t="n">
        <v>1.2315</v>
      </c>
      <c r="BT92" s="311" t="n">
        <v>1.2315</v>
      </c>
      <c r="BU92" s="311" t="n">
        <v>1.2315</v>
      </c>
      <c r="BV92" s="276" t="n">
        <v>1</v>
      </c>
      <c r="BW92" s="68"/>
      <c r="BX92" s="184"/>
      <c r="BY92" s="256" t="n">
        <f aca="false">IF(MIN(CB92,CC92)&gt;1.01,MIN(CB92,CC92),1.01)</f>
        <v>1.19186262326762</v>
      </c>
      <c r="BZ92" s="256" t="n">
        <f aca="false">SLOPE(AU92:BV92,E$43:AF$43)</f>
        <v>2.93965658716933E-007</v>
      </c>
      <c r="CA92" s="256" t="n">
        <f aca="false">INTERCEPT(AU92:BV92,E$43:AF$43)</f>
        <v>1.19063649250511</v>
      </c>
      <c r="CB92" s="256" t="n">
        <f aca="false">CA92+$C$17*BZ92</f>
        <v>1.19186262326762</v>
      </c>
      <c r="CC92" s="256" t="n">
        <f aca="false">LOOKUP($C$18*1,$AV$54:$BV$54,$AV92:$BV92)-(BZ92*(LOOKUP($C$18*1,$AV$54:$BV$54,$F$43:$AF$43)-$C$17))</f>
        <v>1.24428161910105</v>
      </c>
    </row>
    <row r="93" customFormat="false" ht="13.5" hidden="false" customHeight="false" outlineLevel="0" collapsed="false">
      <c r="A93" s="150" t="s">
        <v>381</v>
      </c>
      <c r="B93" s="272"/>
      <c r="C93" s="272"/>
      <c r="D93" s="150"/>
      <c r="E93" s="151"/>
      <c r="F93" s="154"/>
      <c r="G93" s="151"/>
      <c r="H93" s="151"/>
      <c r="I93" s="151"/>
      <c r="J93" s="151"/>
      <c r="K93" s="151"/>
      <c r="L93" s="151"/>
      <c r="M93" s="151"/>
      <c r="N93" s="151"/>
      <c r="O93" s="151"/>
      <c r="P93" s="151"/>
      <c r="Q93" s="151"/>
      <c r="R93" s="151"/>
      <c r="S93" s="151"/>
      <c r="T93" s="151"/>
      <c r="U93" s="151"/>
      <c r="V93" s="151"/>
      <c r="W93" s="151"/>
      <c r="X93" s="151"/>
      <c r="Y93" s="151"/>
      <c r="Z93" s="151"/>
      <c r="AA93" s="151"/>
      <c r="AB93" s="151"/>
      <c r="AC93" s="151"/>
      <c r="AD93" s="151"/>
      <c r="AE93" s="151"/>
      <c r="AF93" s="151"/>
      <c r="AG93" s="151"/>
      <c r="AH93" s="151"/>
      <c r="AI93" s="151"/>
      <c r="AJ93" s="154"/>
      <c r="AK93" s="312" t="n">
        <f aca="false">SUM(AK80:AK92)</f>
        <v>35.9955</v>
      </c>
      <c r="AL93" s="313" t="n">
        <f aca="false">SUM(AL80:AL92)</f>
        <v>31.8104</v>
      </c>
      <c r="AM93" s="313" t="n">
        <f aca="false">SUM(AM80:AM92)</f>
        <v>30.7158</v>
      </c>
      <c r="CC93" s="70"/>
    </row>
    <row r="94" customFormat="false" ht="12.75" hidden="false" customHeight="false" outlineLevel="0" collapsed="false">
      <c r="AI94" s="70"/>
      <c r="AJ94" s="70"/>
      <c r="AK94" s="70"/>
      <c r="AQ94" s="251"/>
      <c r="AR94" s="189"/>
      <c r="AS94" s="189"/>
      <c r="AT94" s="153"/>
      <c r="AU94" s="153"/>
      <c r="AV94" s="153"/>
      <c r="AW94" s="153"/>
      <c r="AX94" s="153"/>
      <c r="AY94" s="153"/>
      <c r="AZ94" s="153"/>
      <c r="BA94" s="153"/>
      <c r="BB94" s="153"/>
      <c r="BC94" s="153"/>
      <c r="BD94" s="153"/>
      <c r="BE94" s="153"/>
      <c r="BF94" s="153"/>
      <c r="BG94" s="153"/>
      <c r="BH94" s="153"/>
      <c r="BI94" s="153"/>
      <c r="BJ94" s="153"/>
      <c r="BK94" s="153"/>
      <c r="BL94" s="153"/>
      <c r="BM94" s="153"/>
      <c r="BN94" s="153"/>
      <c r="BO94" s="153"/>
      <c r="BP94" s="153"/>
      <c r="BQ94" s="153"/>
      <c r="BR94" s="153"/>
      <c r="BS94" s="153"/>
      <c r="BT94" s="153"/>
      <c r="BU94" s="153"/>
      <c r="BV94" s="153"/>
      <c r="BW94" s="153"/>
      <c r="BX94" s="158"/>
      <c r="BY94" s="265"/>
      <c r="CC94" s="256"/>
    </row>
    <row r="95" customFormat="false" ht="13.5" hidden="false" customHeight="false" outlineLevel="0" collapsed="false">
      <c r="A95" s="0" t="s">
        <v>382</v>
      </c>
      <c r="E95" s="30"/>
      <c r="F95" s="30"/>
      <c r="G95" s="30"/>
      <c r="H95" s="30"/>
      <c r="I95" s="30"/>
      <c r="J95" s="30"/>
      <c r="K95" s="30"/>
      <c r="L95" s="30"/>
      <c r="M95" s="30"/>
      <c r="N95" s="30"/>
      <c r="O95" s="30"/>
      <c r="P95" s="30"/>
      <c r="Q95" s="30"/>
      <c r="R95" s="30"/>
      <c r="S95" s="30"/>
      <c r="T95" s="30"/>
      <c r="U95" s="30"/>
      <c r="V95" s="30"/>
      <c r="W95" s="30"/>
      <c r="X95" s="30"/>
      <c r="Y95" s="30"/>
      <c r="Z95" s="30"/>
      <c r="AA95" s="30"/>
      <c r="AB95" s="30"/>
      <c r="AC95" s="30"/>
      <c r="AD95" s="30"/>
      <c r="AE95" s="30"/>
      <c r="AF95" s="30"/>
      <c r="AG95" s="30"/>
      <c r="AH95" s="30"/>
      <c r="AI95" s="70"/>
      <c r="AJ95" s="70"/>
      <c r="AK95" s="70"/>
      <c r="AQ95" s="155" t="s">
        <v>383</v>
      </c>
      <c r="AR95" s="30"/>
      <c r="AS95" s="30"/>
      <c r="AT95" s="30"/>
      <c r="AU95" s="30"/>
      <c r="AV95" s="30"/>
      <c r="AW95" s="30"/>
      <c r="AX95" s="30"/>
      <c r="AY95" s="30"/>
      <c r="AZ95" s="30"/>
      <c r="BA95" s="30"/>
      <c r="BB95" s="30"/>
      <c r="BC95" s="30"/>
      <c r="BD95" s="30"/>
      <c r="BE95" s="30"/>
      <c r="BF95" s="30"/>
      <c r="BG95" s="30"/>
      <c r="BH95" s="30"/>
      <c r="BI95" s="30"/>
      <c r="BJ95" s="30"/>
      <c r="BK95" s="30"/>
      <c r="BL95" s="30"/>
      <c r="BM95" s="30"/>
      <c r="BN95" s="30"/>
      <c r="BO95" s="30"/>
      <c r="BP95" s="30"/>
      <c r="BQ95" s="30"/>
      <c r="BR95" s="30"/>
      <c r="BS95" s="30"/>
      <c r="BT95" s="30"/>
      <c r="BU95" s="30"/>
      <c r="BV95" s="68"/>
      <c r="BW95" s="68"/>
      <c r="BX95" s="184"/>
      <c r="BY95" s="256"/>
      <c r="BZ95" s="256"/>
      <c r="CA95" s="256"/>
      <c r="CB95" s="256"/>
      <c r="CC95" s="256"/>
    </row>
    <row r="96" customFormat="false" ht="12.75" hidden="false" customHeight="false" outlineLevel="0" collapsed="false">
      <c r="A96" s="251"/>
      <c r="B96" s="153"/>
      <c r="C96" s="153"/>
      <c r="D96" s="251" t="s">
        <v>329</v>
      </c>
      <c r="E96" s="153"/>
      <c r="F96" s="153"/>
      <c r="G96" s="251" t="s">
        <v>384</v>
      </c>
      <c r="H96" s="153"/>
      <c r="I96" s="153"/>
      <c r="J96" s="153"/>
      <c r="K96" s="153"/>
      <c r="L96" s="153"/>
      <c r="M96" s="153"/>
      <c r="N96" s="153"/>
      <c r="O96" s="153"/>
      <c r="P96" s="153"/>
      <c r="Q96" s="153"/>
      <c r="R96" s="153"/>
      <c r="S96" s="153"/>
      <c r="T96" s="153"/>
      <c r="U96" s="153"/>
      <c r="V96" s="153"/>
      <c r="W96" s="153"/>
      <c r="X96" s="153"/>
      <c r="Y96" s="153"/>
      <c r="Z96" s="153"/>
      <c r="AA96" s="153"/>
      <c r="AB96" s="153"/>
      <c r="AC96" s="153"/>
      <c r="AD96" s="153"/>
      <c r="AE96" s="153"/>
      <c r="AF96" s="153"/>
      <c r="AG96" s="153"/>
      <c r="AH96" s="153"/>
      <c r="AI96" s="153"/>
      <c r="AJ96" s="153"/>
      <c r="AK96" s="189"/>
      <c r="AL96" s="297"/>
      <c r="AM96" s="171"/>
      <c r="AQ96" s="251"/>
      <c r="AR96" s="153"/>
      <c r="AS96" s="158"/>
      <c r="AT96" s="153"/>
      <c r="AU96" s="251"/>
      <c r="AV96" s="251" t="s">
        <v>327</v>
      </c>
      <c r="AW96" s="153"/>
      <c r="AX96" s="153"/>
      <c r="AY96" s="153"/>
      <c r="AZ96" s="153"/>
      <c r="BA96" s="153"/>
      <c r="BB96" s="153"/>
      <c r="BC96" s="153"/>
      <c r="BD96" s="153"/>
      <c r="BE96" s="153"/>
      <c r="BF96" s="153"/>
      <c r="BG96" s="153"/>
      <c r="BH96" s="153"/>
      <c r="BI96" s="153"/>
      <c r="BJ96" s="153"/>
      <c r="BK96" s="153"/>
      <c r="BL96" s="153"/>
      <c r="BM96" s="153"/>
      <c r="BN96" s="153"/>
      <c r="BO96" s="153"/>
      <c r="BP96" s="153"/>
      <c r="BQ96" s="153"/>
      <c r="BR96" s="153"/>
      <c r="BS96" s="153"/>
      <c r="BT96" s="153"/>
      <c r="BU96" s="153"/>
      <c r="BV96" s="153"/>
      <c r="BW96" s="153"/>
      <c r="BX96" s="158"/>
      <c r="BY96" s="30"/>
      <c r="CC96" s="70"/>
    </row>
    <row r="97" customFormat="false" ht="12.75" hidden="false" customHeight="false" outlineLevel="0" collapsed="false">
      <c r="A97" s="155"/>
      <c r="B97" s="30" t="s">
        <v>328</v>
      </c>
      <c r="C97" s="30"/>
      <c r="D97" s="155"/>
      <c r="E97" s="30"/>
      <c r="F97" s="30"/>
      <c r="G97" s="155" t="s">
        <v>368</v>
      </c>
      <c r="H97" s="30" t="n">
        <v>1</v>
      </c>
      <c r="I97" s="30" t="n">
        <v>2</v>
      </c>
      <c r="J97" s="30" t="n">
        <v>3</v>
      </c>
      <c r="K97" s="30" t="n">
        <v>4</v>
      </c>
      <c r="L97" s="30" t="n">
        <v>5</v>
      </c>
      <c r="M97" s="30" t="n">
        <v>6</v>
      </c>
      <c r="N97" s="30" t="n">
        <v>7</v>
      </c>
      <c r="O97" s="30" t="n">
        <v>8</v>
      </c>
      <c r="P97" s="30" t="n">
        <v>9</v>
      </c>
      <c r="Q97" s="30" t="n">
        <v>10</v>
      </c>
      <c r="R97" s="30" t="n">
        <v>11</v>
      </c>
      <c r="S97" s="30" t="n">
        <v>12</v>
      </c>
      <c r="T97" s="30" t="n">
        <v>13</v>
      </c>
      <c r="U97" s="30" t="n">
        <v>14</v>
      </c>
      <c r="V97" s="30" t="n">
        <v>15</v>
      </c>
      <c r="W97" s="30" t="n">
        <v>16</v>
      </c>
      <c r="X97" s="30" t="n">
        <v>17</v>
      </c>
      <c r="Y97" s="30" t="n">
        <v>18</v>
      </c>
      <c r="Z97" s="30" t="n">
        <v>19</v>
      </c>
      <c r="AA97" s="30" t="n">
        <v>20</v>
      </c>
      <c r="AB97" s="30" t="n">
        <v>21</v>
      </c>
      <c r="AC97" s="30" t="n">
        <v>22</v>
      </c>
      <c r="AD97" s="30" t="n">
        <v>23</v>
      </c>
      <c r="AE97" s="30" t="n">
        <v>24</v>
      </c>
      <c r="AF97" s="30" t="n">
        <v>25</v>
      </c>
      <c r="AG97" s="30" t="n">
        <v>26</v>
      </c>
      <c r="AH97" s="30" t="n">
        <v>27</v>
      </c>
      <c r="AI97" s="0" t="n">
        <v>28</v>
      </c>
      <c r="AJ97" s="0" t="n">
        <v>29</v>
      </c>
      <c r="AK97" s="86" t="s">
        <v>331</v>
      </c>
      <c r="AL97" s="180" t="s">
        <v>271</v>
      </c>
      <c r="AM97" s="174" t="s">
        <v>332</v>
      </c>
      <c r="AQ97" s="155"/>
      <c r="AR97" s="30" t="s">
        <v>328</v>
      </c>
      <c r="AS97" s="156"/>
      <c r="AT97" s="30" t="s">
        <v>329</v>
      </c>
      <c r="AU97" s="155" t="s">
        <v>330</v>
      </c>
      <c r="AV97" s="155" t="n">
        <v>1</v>
      </c>
      <c r="AW97" s="30" t="n">
        <v>2</v>
      </c>
      <c r="AX97" s="30" t="n">
        <v>3</v>
      </c>
      <c r="AY97" s="30" t="n">
        <v>4</v>
      </c>
      <c r="AZ97" s="30" t="n">
        <v>5</v>
      </c>
      <c r="BA97" s="30" t="n">
        <v>6</v>
      </c>
      <c r="BB97" s="30" t="n">
        <v>7</v>
      </c>
      <c r="BC97" s="30" t="n">
        <v>8</v>
      </c>
      <c r="BD97" s="30" t="n">
        <v>9</v>
      </c>
      <c r="BE97" s="30" t="n">
        <v>10</v>
      </c>
      <c r="BF97" s="30" t="n">
        <v>11</v>
      </c>
      <c r="BG97" s="30" t="n">
        <v>12</v>
      </c>
      <c r="BH97" s="30" t="n">
        <v>13</v>
      </c>
      <c r="BI97" s="30" t="n">
        <v>14</v>
      </c>
      <c r="BJ97" s="30" t="n">
        <v>15</v>
      </c>
      <c r="BK97" s="30" t="n">
        <v>16</v>
      </c>
      <c r="BL97" s="30" t="n">
        <v>17</v>
      </c>
      <c r="BM97" s="30" t="n">
        <v>18</v>
      </c>
      <c r="BN97" s="30" t="n">
        <v>19</v>
      </c>
      <c r="BO97" s="30" t="n">
        <v>20</v>
      </c>
      <c r="BP97" s="30" t="n">
        <v>21</v>
      </c>
      <c r="BQ97" s="30" t="n">
        <v>22</v>
      </c>
      <c r="BR97" s="30" t="n">
        <v>23</v>
      </c>
      <c r="BS97" s="30" t="n">
        <v>24</v>
      </c>
      <c r="BT97" s="30" t="n">
        <v>25</v>
      </c>
      <c r="BU97" s="30" t="n">
        <v>26</v>
      </c>
      <c r="BV97" s="30" t="n">
        <v>27</v>
      </c>
      <c r="BW97" s="0" t="n">
        <v>28</v>
      </c>
      <c r="BX97" s="156" t="n">
        <v>29</v>
      </c>
      <c r="BY97" s="30"/>
      <c r="CC97" s="70"/>
    </row>
    <row r="98" customFormat="false" ht="13.5" hidden="false" customHeight="false" outlineLevel="0" collapsed="false">
      <c r="A98" s="183"/>
      <c r="B98" s="68"/>
      <c r="C98" s="68"/>
      <c r="D98" s="155" t="s">
        <v>368</v>
      </c>
      <c r="E98" s="30" t="s">
        <v>122</v>
      </c>
      <c r="F98" s="30" t="s">
        <v>5</v>
      </c>
      <c r="G98" s="155"/>
      <c r="H98" s="30"/>
      <c r="I98" s="30"/>
      <c r="J98" s="30"/>
      <c r="K98" s="30"/>
      <c r="L98" s="30"/>
      <c r="M98" s="30"/>
      <c r="N98" s="30"/>
      <c r="O98" s="30"/>
      <c r="P98" s="30"/>
      <c r="Q98" s="30"/>
      <c r="R98" s="30"/>
      <c r="S98" s="30"/>
      <c r="T98" s="30"/>
      <c r="U98" s="30"/>
      <c r="V98" s="30"/>
      <c r="W98" s="30"/>
      <c r="X98" s="30"/>
      <c r="Y98" s="30"/>
      <c r="Z98" s="30"/>
      <c r="AA98" s="30"/>
      <c r="AB98" s="30"/>
      <c r="AC98" s="30"/>
      <c r="AD98" s="30"/>
      <c r="AE98" s="30"/>
      <c r="AF98" s="30"/>
      <c r="AG98" s="30"/>
      <c r="AH98" s="68"/>
      <c r="AI98" s="68"/>
      <c r="AJ98" s="68"/>
      <c r="AK98" s="86"/>
      <c r="AL98" s="180" t="s">
        <v>333</v>
      </c>
      <c r="AM98" s="174" t="s">
        <v>334</v>
      </c>
      <c r="AQ98" s="183"/>
      <c r="AR98" s="68"/>
      <c r="AS98" s="184"/>
      <c r="AT98" s="68"/>
      <c r="AU98" s="183"/>
      <c r="AV98" s="183"/>
      <c r="AW98" s="68"/>
      <c r="AX98" s="68"/>
      <c r="AY98" s="68"/>
      <c r="AZ98" s="68"/>
      <c r="BA98" s="68"/>
      <c r="BB98" s="68"/>
      <c r="BC98" s="68"/>
      <c r="BD98" s="68"/>
      <c r="BE98" s="68"/>
      <c r="BF98" s="68"/>
      <c r="BG98" s="68"/>
      <c r="BH98" s="68"/>
      <c r="BI98" s="68"/>
      <c r="BJ98" s="68"/>
      <c r="BK98" s="68"/>
      <c r="BL98" s="68"/>
      <c r="BM98" s="68"/>
      <c r="BN98" s="68"/>
      <c r="BO98" s="68"/>
      <c r="BP98" s="68"/>
      <c r="BQ98" s="68"/>
      <c r="BR98" s="68"/>
      <c r="BS98" s="68"/>
      <c r="BT98" s="68"/>
      <c r="BU98" s="68"/>
      <c r="BV98" s="68"/>
      <c r="BW98" s="68"/>
      <c r="BX98" s="184"/>
      <c r="BY98" s="30"/>
      <c r="BZ98" s="0" t="s">
        <v>335</v>
      </c>
      <c r="CA98" s="0" t="s">
        <v>336</v>
      </c>
      <c r="CB98" s="0" t="s">
        <v>337</v>
      </c>
      <c r="CC98" s="70" t="s">
        <v>338</v>
      </c>
    </row>
    <row r="99" customFormat="false" ht="12.75" hidden="false" customHeight="false" outlineLevel="0" collapsed="false">
      <c r="A99" s="251" t="s">
        <v>369</v>
      </c>
      <c r="B99" s="153"/>
      <c r="C99" s="153"/>
      <c r="D99" s="251"/>
      <c r="E99" s="252"/>
      <c r="F99" s="252"/>
      <c r="G99" s="153"/>
      <c r="H99" s="153"/>
      <c r="I99" s="153"/>
      <c r="J99" s="153"/>
      <c r="K99" s="153"/>
      <c r="L99" s="153"/>
      <c r="M99" s="153"/>
      <c r="N99" s="153"/>
      <c r="O99" s="153"/>
      <c r="P99" s="153"/>
      <c r="Q99" s="153"/>
      <c r="R99" s="153"/>
      <c r="S99" s="153"/>
      <c r="T99" s="153"/>
      <c r="U99" s="153"/>
      <c r="V99" s="153"/>
      <c r="W99" s="153"/>
      <c r="X99" s="153"/>
      <c r="Y99" s="153"/>
      <c r="Z99" s="153"/>
      <c r="AA99" s="153"/>
      <c r="AB99" s="153"/>
      <c r="AC99" s="153"/>
      <c r="AD99" s="153"/>
      <c r="AE99" s="153"/>
      <c r="AF99" s="153"/>
      <c r="AG99" s="153"/>
      <c r="AH99" s="153"/>
      <c r="AK99" s="170"/>
      <c r="AL99" s="297"/>
      <c r="AM99" s="171"/>
      <c r="AQ99" s="251" t="s">
        <v>339</v>
      </c>
      <c r="AR99" s="153"/>
      <c r="AS99" s="153"/>
      <c r="AT99" s="252"/>
      <c r="AU99" s="153"/>
      <c r="AV99" s="30"/>
      <c r="AW99" s="30"/>
      <c r="AX99" s="30"/>
      <c r="AY99" s="30"/>
      <c r="AZ99" s="30"/>
      <c r="BA99" s="30"/>
      <c r="BB99" s="30"/>
      <c r="BC99" s="30"/>
      <c r="BD99" s="30"/>
      <c r="BE99" s="30"/>
      <c r="BF99" s="30"/>
      <c r="BG99" s="30"/>
      <c r="BH99" s="30"/>
      <c r="BI99" s="30"/>
      <c r="BJ99" s="30"/>
      <c r="BK99" s="30"/>
      <c r="BL99" s="30"/>
      <c r="BM99" s="30"/>
      <c r="BN99" s="30"/>
      <c r="BO99" s="30"/>
      <c r="BP99" s="30"/>
      <c r="BQ99" s="30"/>
      <c r="BR99" s="30"/>
      <c r="BS99" s="30"/>
      <c r="BT99" s="30"/>
      <c r="BU99" s="30"/>
      <c r="BV99" s="153"/>
      <c r="BW99" s="153"/>
      <c r="BX99" s="158"/>
      <c r="BY99" s="30"/>
      <c r="CC99" s="70"/>
    </row>
    <row r="100" customFormat="false" ht="12.75" hidden="false" customHeight="false" outlineLevel="0" collapsed="false">
      <c r="A100" s="155"/>
      <c r="B100" s="86" t="s">
        <v>340</v>
      </c>
      <c r="D100" s="155" t="n">
        <f aca="false">D80</f>
        <v>1.57518555</v>
      </c>
      <c r="E100" s="172"/>
      <c r="F100" s="172"/>
      <c r="G100" s="278" t="n">
        <v>0.440056815241801</v>
      </c>
      <c r="H100" s="278" t="n">
        <v>0.442351860358291</v>
      </c>
      <c r="I100" s="269" t="n">
        <v>0.439364022760017</v>
      </c>
      <c r="J100" s="269" t="n">
        <v>0.439364022760017</v>
      </c>
      <c r="K100" s="269" t="n">
        <v>0.439364022760017</v>
      </c>
      <c r="L100" s="269" t="n">
        <v>0.439364022760017</v>
      </c>
      <c r="M100" s="269" t="n">
        <v>0.439364022760017</v>
      </c>
      <c r="N100" s="269" t="n">
        <v>0.439364022760017</v>
      </c>
      <c r="O100" s="269" t="n">
        <v>0.439364022760017</v>
      </c>
      <c r="P100" s="269" t="n">
        <v>0.439364022760017</v>
      </c>
      <c r="Q100" s="269" t="n">
        <v>0.439364022760017</v>
      </c>
      <c r="R100" s="278" t="n">
        <v>0.436682191173209</v>
      </c>
      <c r="S100" s="269" t="n">
        <v>0.439364022760017</v>
      </c>
      <c r="T100" s="278" t="n">
        <v>0.438405435108402</v>
      </c>
      <c r="U100" s="269" t="n">
        <v>0.439364022760017</v>
      </c>
      <c r="V100" s="269" t="n">
        <v>0.439364022760017</v>
      </c>
      <c r="W100" s="269" t="n">
        <v>0.439364022760017</v>
      </c>
      <c r="X100" s="269" t="n">
        <v>0.439364022760017</v>
      </c>
      <c r="Y100" s="269" t="n">
        <v>0.439364022760017</v>
      </c>
      <c r="Z100" s="269" t="n">
        <v>0.439364022760017</v>
      </c>
      <c r="AA100" s="269" t="n">
        <v>0.439364022760017</v>
      </c>
      <c r="AB100" s="269" t="n">
        <v>0.439364022760017</v>
      </c>
      <c r="AC100" s="269" t="n">
        <v>0.439364022760017</v>
      </c>
      <c r="AD100" s="278" t="n">
        <v>0.440016604400166</v>
      </c>
      <c r="AE100" s="269" t="n">
        <v>0.439364022760017</v>
      </c>
      <c r="AF100" s="269" t="n">
        <v>0.439364022760017</v>
      </c>
      <c r="AG100" s="280" t="n">
        <v>0.439364022760017</v>
      </c>
      <c r="AH100" s="280" t="n">
        <v>0.439364022760017</v>
      </c>
      <c r="AK100" s="314" t="n">
        <f aca="false">ROUND(D100*G100*AU100,4)</f>
        <v>0.9028</v>
      </c>
      <c r="AL100" s="180" t="n">
        <f aca="false">ROUND(D100*(LOOKUP($C$18*1,$H$54:$AH$54,$H100:$AH100)*(LOOKUP($C$18*1,$AV$54:$BV$54,$AV100:$BV100))),4)</f>
        <v>0.8145</v>
      </c>
      <c r="AM100" s="174" t="n">
        <f aca="false">ROUND(D100*(LOOKUP($C$18*1,$H$54:$AH$54,$H100:$AH100)*BY100),4)</f>
        <v>0.7816</v>
      </c>
      <c r="AQ100" s="155"/>
      <c r="AR100" s="86" t="s">
        <v>340</v>
      </c>
      <c r="AS100" s="30"/>
      <c r="AT100" s="172" t="n">
        <f aca="false">ROUND(('Model Sheet 2'!BH98+'Model Sheet 2'!BH99)*'Model Sheet 4'!AT124,0)</f>
        <v>0</v>
      </c>
      <c r="AU100" s="281" t="n">
        <v>1.302484</v>
      </c>
      <c r="AV100" s="281" t="n">
        <v>1.077217</v>
      </c>
      <c r="AW100" s="282" t="n">
        <v>1.117879</v>
      </c>
      <c r="AX100" s="282" t="n">
        <v>1.368033</v>
      </c>
      <c r="AY100" s="282" t="n">
        <v>1.147911</v>
      </c>
      <c r="AZ100" s="282" t="n">
        <v>1</v>
      </c>
      <c r="BA100" s="282" t="n">
        <v>1</v>
      </c>
      <c r="BB100" s="282" t="n">
        <v>1.160625</v>
      </c>
      <c r="BC100" s="282" t="n">
        <v>1</v>
      </c>
      <c r="BD100" s="282" t="n">
        <v>1.173988</v>
      </c>
      <c r="BE100" s="282" t="n">
        <v>1.221807</v>
      </c>
      <c r="BF100" s="278" t="n">
        <v>1.233998</v>
      </c>
      <c r="BG100" s="282" t="n">
        <v>1.21733</v>
      </c>
      <c r="BH100" s="268" t="n">
        <v>1.195651</v>
      </c>
      <c r="BI100" s="282" t="n">
        <v>1.074319</v>
      </c>
      <c r="BJ100" s="282" t="n">
        <v>1.257428</v>
      </c>
      <c r="BK100" s="282" t="n">
        <v>1.145954</v>
      </c>
      <c r="BL100" s="282" t="n">
        <v>1.109171</v>
      </c>
      <c r="BM100" s="282" t="n">
        <v>1.114223</v>
      </c>
      <c r="BN100" s="282" t="n">
        <v>1.127707</v>
      </c>
      <c r="BO100" s="282" t="n">
        <v>1.202648</v>
      </c>
      <c r="BP100" s="282" t="n">
        <v>1.139084</v>
      </c>
      <c r="BQ100" s="282" t="n">
        <v>1</v>
      </c>
      <c r="BR100" s="278" t="n">
        <v>1.175213</v>
      </c>
      <c r="BS100" s="282" t="n">
        <v>1.055287</v>
      </c>
      <c r="BT100" s="282" t="n">
        <v>1.165583</v>
      </c>
      <c r="BU100" s="282" t="n">
        <v>1.088044</v>
      </c>
      <c r="BV100" s="282" t="n">
        <v>1</v>
      </c>
      <c r="BW100" s="30"/>
      <c r="BX100" s="156"/>
      <c r="BY100" s="256" t="n">
        <f aca="false">IF(MIN(CB100,CC100)&gt;1.01,MIN(CB100,CC100),1.01)</f>
        <v>1.12772081214031</v>
      </c>
      <c r="BZ100" s="256" t="n">
        <f aca="false">SLOPE(AU100:BV100,E$43:AF$43)</f>
        <v>2.19095703822555E-007</v>
      </c>
      <c r="CA100" s="256" t="n">
        <f aca="false">INTERCEPT(AU100:BV100,E$43:AF$43)</f>
        <v>1.12680696395966</v>
      </c>
      <c r="CB100" s="256" t="n">
        <f aca="false">CA100+$C$17*BZ100</f>
        <v>1.12772081214031</v>
      </c>
      <c r="CC100" s="256" t="n">
        <f aca="false">LOOKUP($C$18*1,$AV$54:$BV$54,$AV100:$BV100)-(BZ100*(LOOKUP($C$18*1,$AV$54:$BV$54,$F$43:$AF$43)-$C$17))</f>
        <v>1.17542289368426</v>
      </c>
    </row>
    <row r="101" customFormat="false" ht="12.75" hidden="false" customHeight="false" outlineLevel="0" collapsed="false">
      <c r="A101" s="155"/>
      <c r="B101" s="86" t="s">
        <v>341</v>
      </c>
      <c r="C101" s="70"/>
      <c r="D101" s="315" t="n">
        <f aca="false">D26</f>
        <v>27303875.6063307</v>
      </c>
      <c r="E101" s="180"/>
      <c r="F101" s="180"/>
      <c r="G101" s="278" t="n">
        <v>0.595966</v>
      </c>
      <c r="H101" s="278" t="n">
        <v>0.241126</v>
      </c>
      <c r="I101" s="269" t="n">
        <v>0.43015825</v>
      </c>
      <c r="J101" s="269" t="n">
        <v>0.43015825</v>
      </c>
      <c r="K101" s="269" t="n">
        <v>0.43015825</v>
      </c>
      <c r="L101" s="269" t="n">
        <v>0.43015825</v>
      </c>
      <c r="M101" s="269" t="n">
        <v>0.43015825</v>
      </c>
      <c r="N101" s="269" t="n">
        <v>0.43015825</v>
      </c>
      <c r="O101" s="269" t="n">
        <v>0.43015825</v>
      </c>
      <c r="P101" s="269" t="n">
        <v>0.43015825</v>
      </c>
      <c r="Q101" s="269" t="n">
        <v>0.43015825</v>
      </c>
      <c r="R101" s="278" t="n">
        <v>0.492664</v>
      </c>
      <c r="S101" s="269" t="n">
        <v>0.43015825</v>
      </c>
      <c r="T101" s="278" t="n">
        <v>0.483418</v>
      </c>
      <c r="U101" s="269" t="n">
        <v>0.43015825</v>
      </c>
      <c r="V101" s="269" t="n">
        <v>0.43015825</v>
      </c>
      <c r="W101" s="269" t="n">
        <v>0.43015825</v>
      </c>
      <c r="X101" s="269" t="n">
        <v>0.43015825</v>
      </c>
      <c r="Y101" s="269" t="n">
        <v>0.43015825</v>
      </c>
      <c r="Z101" s="269" t="n">
        <v>0.43015825</v>
      </c>
      <c r="AA101" s="269" t="n">
        <v>0.43015825</v>
      </c>
      <c r="AB101" s="269" t="n">
        <v>0.43015825</v>
      </c>
      <c r="AC101" s="269" t="n">
        <v>0.43015825</v>
      </c>
      <c r="AD101" s="278" t="n">
        <v>0.503425</v>
      </c>
      <c r="AE101" s="269" t="n">
        <v>0.43015825</v>
      </c>
      <c r="AF101" s="269" t="n">
        <v>0.43015825</v>
      </c>
      <c r="AG101" s="280" t="n">
        <v>0.43015825</v>
      </c>
      <c r="AH101" s="280" t="n">
        <v>0.43015825</v>
      </c>
      <c r="AK101" s="314" t="n">
        <f aca="false">ROUND(D101*G101*AU101,4)</f>
        <v>24959892.2541</v>
      </c>
      <c r="AL101" s="180" t="n">
        <f aca="false">ROUND(D101*(LOOKUP($C$18*1,$H$54:$AH$54,$H101:$AH101)*(LOOKUP($C$18*1,$AV$54:$BV$54,$AV101:$BV101))),4)</f>
        <v>16939173.8421</v>
      </c>
      <c r="AM101" s="174" t="n">
        <f aca="false">ROUND(D101*(LOOKUP($C$18*1,$H$54:$AH$54,$H101:$AH101)*BY101),4)</f>
        <v>16811906.7552</v>
      </c>
      <c r="AN101" s="70"/>
      <c r="AO101" s="70"/>
      <c r="AP101" s="70"/>
      <c r="AQ101" s="173"/>
      <c r="AR101" s="86" t="s">
        <v>341</v>
      </c>
      <c r="AS101" s="86"/>
      <c r="AT101" s="180" t="n">
        <f aca="false">ROUND(('Model Sheet 2'!BH98+'Model Sheet 2'!BH99+'Model Sheet 2'!BH100)*'Model Sheet 4'!AT126,0)</f>
        <v>0</v>
      </c>
      <c r="AU101" s="281" t="n">
        <v>1.53389957017476</v>
      </c>
      <c r="AV101" s="281" t="n">
        <v>1.14831747483118</v>
      </c>
      <c r="AW101" s="282" t="n">
        <v>1.24902929667612</v>
      </c>
      <c r="AX101" s="282" t="n">
        <v>1.24902929667612</v>
      </c>
      <c r="AY101" s="282" t="n">
        <v>1.24902929667612</v>
      </c>
      <c r="AZ101" s="282" t="n">
        <v>1.24902929667612</v>
      </c>
      <c r="BA101" s="282" t="n">
        <v>1.24902929667612</v>
      </c>
      <c r="BB101" s="282" t="n">
        <v>1.24902929667612</v>
      </c>
      <c r="BC101" s="282" t="n">
        <v>1.24902929667612</v>
      </c>
      <c r="BD101" s="282" t="n">
        <v>1.24902929667612</v>
      </c>
      <c r="BE101" s="282" t="n">
        <v>1.24902929667612</v>
      </c>
      <c r="BF101" s="278" t="n">
        <v>1.33172588283632</v>
      </c>
      <c r="BG101" s="282" t="n">
        <v>1.24902929667612</v>
      </c>
      <c r="BH101" s="268" t="n">
        <v>1.28372643889382</v>
      </c>
      <c r="BI101" s="282" t="n">
        <v>1.24902929667612</v>
      </c>
      <c r="BJ101" s="282" t="n">
        <v>1.24902929667612</v>
      </c>
      <c r="BK101" s="282" t="n">
        <v>1.24902929667612</v>
      </c>
      <c r="BL101" s="282" t="n">
        <v>1.24902929667612</v>
      </c>
      <c r="BM101" s="282" t="n">
        <v>1.24902929667612</v>
      </c>
      <c r="BN101" s="282" t="n">
        <v>1.24902929667612</v>
      </c>
      <c r="BO101" s="282" t="n">
        <v>1.24902929667612</v>
      </c>
      <c r="BP101" s="282" t="n">
        <v>1.24902929667612</v>
      </c>
      <c r="BQ101" s="282" t="n">
        <v>1</v>
      </c>
      <c r="BR101" s="278" t="n">
        <v>1.23234739014318</v>
      </c>
      <c r="BS101" s="282" t="n">
        <v>1.24902929667612</v>
      </c>
      <c r="BT101" s="282" t="n">
        <v>1.24902929667612</v>
      </c>
      <c r="BU101" s="282" t="n">
        <v>1.24902929667612</v>
      </c>
      <c r="BV101" s="282" t="n">
        <v>1</v>
      </c>
      <c r="BW101" s="30"/>
      <c r="BX101" s="156"/>
      <c r="BY101" s="256" t="n">
        <f aca="false">IF(MIN(CB101,CC101)&gt;1.01,MIN(CB101,CC101),1.01)</f>
        <v>1.22308854057908</v>
      </c>
      <c r="BZ101" s="256" t="n">
        <f aca="false">SLOPE(AU101:BV101,E$43:AF$43)</f>
        <v>3.80599544502113E-007</v>
      </c>
      <c r="CA101" s="256" t="n">
        <f aca="false">INTERCEPT(AU101:BV101,E$43:AF$43)</f>
        <v>1.22150105987896</v>
      </c>
      <c r="CB101" s="256" t="n">
        <f aca="false">CA101+$C$17*BZ101</f>
        <v>1.22308854057908</v>
      </c>
      <c r="CC101" s="256" t="n">
        <f aca="false">LOOKUP($C$18*1,$AV$54:$BV$54,$AV101:$BV101)-(BZ101*(LOOKUP($C$18*1,$AV$54:$BV$54,$F$43:$AF$43)-$C$17))</f>
        <v>1.23271200450681</v>
      </c>
    </row>
    <row r="102" customFormat="false" ht="12.75" hidden="false" customHeight="false" outlineLevel="0" collapsed="false">
      <c r="A102" s="155"/>
      <c r="B102" s="86" t="s">
        <v>342</v>
      </c>
      <c r="D102" s="155" t="n">
        <f aca="false">D82</f>
        <v>4.15371</v>
      </c>
      <c r="E102" s="172"/>
      <c r="F102" s="172"/>
      <c r="G102" s="278" t="n">
        <v>0.490207443777742</v>
      </c>
      <c r="H102" s="278" t="n">
        <v>0.454545454545455</v>
      </c>
      <c r="I102" s="269" t="n">
        <v>0.490230743634524</v>
      </c>
      <c r="J102" s="269" t="n">
        <v>0.490230743634524</v>
      </c>
      <c r="K102" s="269" t="n">
        <v>0.490230743634524</v>
      </c>
      <c r="L102" s="269" t="n">
        <v>0.490230743634524</v>
      </c>
      <c r="M102" s="269" t="n">
        <v>0.490230743634524</v>
      </c>
      <c r="N102" s="269" t="n">
        <v>0.490230743634524</v>
      </c>
      <c r="O102" s="269" t="n">
        <v>0.490230743634524</v>
      </c>
      <c r="P102" s="269" t="n">
        <v>0.490230743634524</v>
      </c>
      <c r="Q102" s="269" t="n">
        <v>0.490230743634524</v>
      </c>
      <c r="R102" s="278" t="n">
        <v>0.456612100374609</v>
      </c>
      <c r="S102" s="269" t="n">
        <v>0.490230743634524</v>
      </c>
      <c r="T102" s="278" t="n">
        <v>0.490950970714051</v>
      </c>
      <c r="U102" s="269" t="n">
        <v>0.490230743634524</v>
      </c>
      <c r="V102" s="269" t="n">
        <v>0.490230743634524</v>
      </c>
      <c r="W102" s="269" t="n">
        <v>0.490230743634524</v>
      </c>
      <c r="X102" s="269" t="n">
        <v>0.490230743634524</v>
      </c>
      <c r="Y102" s="269" t="n">
        <v>0.490230743634524</v>
      </c>
      <c r="Z102" s="269" t="n">
        <v>0.490230743634524</v>
      </c>
      <c r="AA102" s="269" t="n">
        <v>0.490230743634524</v>
      </c>
      <c r="AB102" s="269" t="n">
        <v>0.490230743634524</v>
      </c>
      <c r="AC102" s="269" t="n">
        <v>0.490230743634524</v>
      </c>
      <c r="AD102" s="278" t="n">
        <v>0.558814448903983</v>
      </c>
      <c r="AE102" s="269" t="n">
        <v>0.490230743634524</v>
      </c>
      <c r="AF102" s="269" t="n">
        <v>0.490230743634524</v>
      </c>
      <c r="AG102" s="280" t="n">
        <v>0.490230743634524</v>
      </c>
      <c r="AH102" s="280" t="n">
        <v>0.490230743634524</v>
      </c>
      <c r="AK102" s="314" t="n">
        <f aca="false">ROUND(D102*G102*AU102,4)</f>
        <v>2.6479</v>
      </c>
      <c r="AL102" s="180" t="n">
        <f aca="false">ROUND(D102*(LOOKUP($C$18*1,$H$54:$AH$54,$H102:$AH102)*(LOOKUP($C$18*1,$AV$54:$BV$54,$AV102:$BV102))),4)</f>
        <v>2.6644</v>
      </c>
      <c r="AM102" s="174" t="n">
        <f aca="false">ROUND(D102*(LOOKUP($C$18*1,$H$54:$AH$54,$H102:$AH102)*BY102),4)</f>
        <v>2.6648</v>
      </c>
      <c r="AQ102" s="155"/>
      <c r="AR102" s="86" t="s">
        <v>342</v>
      </c>
      <c r="AS102" s="30"/>
      <c r="AT102" s="172" t="n">
        <f aca="false">ROUND('Model Sheet 2'!BH100,0)</f>
        <v>0</v>
      </c>
      <c r="AU102" s="281" t="n">
        <v>1.300422</v>
      </c>
      <c r="AV102" s="281" t="n">
        <v>1.061366</v>
      </c>
      <c r="AW102" s="282" t="n">
        <v>1.174727</v>
      </c>
      <c r="AX102" s="282" t="n">
        <v>1.500554</v>
      </c>
      <c r="AY102" s="282" t="n">
        <v>1.212841</v>
      </c>
      <c r="AZ102" s="282" t="n">
        <v>1.158708</v>
      </c>
      <c r="BA102" s="282" t="n">
        <v>1</v>
      </c>
      <c r="BB102" s="282" t="n">
        <v>1.231248</v>
      </c>
      <c r="BC102" s="282" t="n">
        <v>1</v>
      </c>
      <c r="BD102" s="282" t="n">
        <v>1.265139</v>
      </c>
      <c r="BE102" s="282" t="n">
        <v>1.351733</v>
      </c>
      <c r="BF102" s="278" t="n">
        <v>1.203973</v>
      </c>
      <c r="BG102" s="282" t="n">
        <v>1.286187</v>
      </c>
      <c r="BH102" s="268" t="n">
        <v>1.167705</v>
      </c>
      <c r="BI102" s="282" t="n">
        <v>1</v>
      </c>
      <c r="BJ102" s="282" t="n">
        <v>1.363976</v>
      </c>
      <c r="BK102" s="282" t="n">
        <v>1.20151</v>
      </c>
      <c r="BL102" s="282" t="n">
        <v>1.185068</v>
      </c>
      <c r="BM102" s="282" t="n">
        <v>1.152147</v>
      </c>
      <c r="BN102" s="282" t="n">
        <v>1.184677</v>
      </c>
      <c r="BO102" s="282" t="n">
        <v>1.316662</v>
      </c>
      <c r="BP102" s="282" t="n">
        <v>1.199629</v>
      </c>
      <c r="BQ102" s="282" t="n">
        <v>1</v>
      </c>
      <c r="BR102" s="278" t="n">
        <v>1.147874</v>
      </c>
      <c r="BS102" s="282" t="n">
        <v>1</v>
      </c>
      <c r="BT102" s="282" t="n">
        <v>1.250905</v>
      </c>
      <c r="BU102" s="282" t="n">
        <v>1.159633</v>
      </c>
      <c r="BV102" s="282" t="n">
        <v>1</v>
      </c>
      <c r="BW102" s="30"/>
      <c r="BX102" s="156"/>
      <c r="BY102" s="256" t="n">
        <f aca="false">IF(MIN(CB102,CC102)&gt;1.01,MIN(CB102,CC102),1.01)</f>
        <v>1.14804962577917</v>
      </c>
      <c r="BZ102" s="256" t="n">
        <f aca="false">SLOPE(AU102:BV102,E$43:AF$43)</f>
        <v>1.83325447983291E-007</v>
      </c>
      <c r="CA102" s="256" t="n">
        <f aca="false">INTERCEPT(AU102:BV102,E$43:AF$43)</f>
        <v>1.1717178810429</v>
      </c>
      <c r="CB102" s="256" t="n">
        <f aca="false">CA102+$C$17*BZ102</f>
        <v>1.17248253148644</v>
      </c>
      <c r="CC102" s="256" t="n">
        <f aca="false">LOOKUP($C$18*1,$AV$54:$BV$54,$AV102:$BV102)-(BZ102*(LOOKUP($C$18*1,$AV$54:$BV$54,$F$43:$AF$43)-$C$17))</f>
        <v>1.14804962577917</v>
      </c>
    </row>
    <row r="103" customFormat="false" ht="12.75" hidden="false" customHeight="false" outlineLevel="0" collapsed="false">
      <c r="A103" s="155"/>
      <c r="B103" s="86" t="s">
        <v>342</v>
      </c>
      <c r="D103" s="155" t="n">
        <f aca="false">D83</f>
        <v>4.999301</v>
      </c>
      <c r="E103" s="172"/>
      <c r="F103" s="172"/>
      <c r="G103" s="278" t="n">
        <v>0.490207443777742</v>
      </c>
      <c r="H103" s="278" t="n">
        <v>0.454545454545455</v>
      </c>
      <c r="I103" s="269" t="n">
        <v>0.490230743634524</v>
      </c>
      <c r="J103" s="269" t="n">
        <v>0.490230743634524</v>
      </c>
      <c r="K103" s="269" t="n">
        <v>0.490230743634524</v>
      </c>
      <c r="L103" s="269" t="n">
        <v>0.490230743634524</v>
      </c>
      <c r="M103" s="269" t="n">
        <v>0.490230743634524</v>
      </c>
      <c r="N103" s="269" t="n">
        <v>0.490230743634524</v>
      </c>
      <c r="O103" s="269" t="n">
        <v>0.490230743634524</v>
      </c>
      <c r="P103" s="269" t="n">
        <v>0.490230743634524</v>
      </c>
      <c r="Q103" s="269" t="n">
        <v>0.490230743634524</v>
      </c>
      <c r="R103" s="278" t="n">
        <v>0.456612100374609</v>
      </c>
      <c r="S103" s="269" t="n">
        <v>0.490230743634524</v>
      </c>
      <c r="T103" s="278" t="n">
        <v>0.490950970714051</v>
      </c>
      <c r="U103" s="269" t="n">
        <v>0.490230743634524</v>
      </c>
      <c r="V103" s="269" t="n">
        <v>0.490230743634524</v>
      </c>
      <c r="W103" s="269" t="n">
        <v>0.490230743634524</v>
      </c>
      <c r="X103" s="269" t="n">
        <v>0.490230743634524</v>
      </c>
      <c r="Y103" s="269" t="n">
        <v>0.490230743634524</v>
      </c>
      <c r="Z103" s="269" t="n">
        <v>0.490230743634524</v>
      </c>
      <c r="AA103" s="269" t="n">
        <v>0.490230743634524</v>
      </c>
      <c r="AB103" s="269" t="n">
        <v>0.490230743634524</v>
      </c>
      <c r="AC103" s="269" t="n">
        <v>0.490230743634524</v>
      </c>
      <c r="AD103" s="278" t="n">
        <v>0.558814448903983</v>
      </c>
      <c r="AE103" s="269" t="n">
        <v>0.490230743634524</v>
      </c>
      <c r="AF103" s="269" t="n">
        <v>0.490230743634524</v>
      </c>
      <c r="AG103" s="280" t="n">
        <v>0.490230743634524</v>
      </c>
      <c r="AH103" s="280" t="n">
        <v>0.490230743634524</v>
      </c>
      <c r="AK103" s="314" t="n">
        <f aca="false">ROUND(D103*G103*AU103,4)</f>
        <v>3.1869</v>
      </c>
      <c r="AL103" s="180" t="n">
        <f aca="false">ROUND(D103*(LOOKUP($C$18*1,$H$54:$AH$54,$H103:$AH103)*(LOOKUP($C$18*1,$AV$54:$BV$54,$AV103:$BV103))),4)</f>
        <v>3.2068</v>
      </c>
      <c r="AM103" s="174" t="n">
        <f aca="false">ROUND(D103*(LOOKUP($C$18*1,$H$54:$AH$54,$H103:$AH103)*BY103),4)</f>
        <v>3.2073</v>
      </c>
      <c r="AQ103" s="155"/>
      <c r="AR103" s="86" t="s">
        <v>342</v>
      </c>
      <c r="AS103" s="30"/>
      <c r="AT103" s="172" t="n">
        <f aca="false">ROUND('Model Sheet 2'!BH101*'Model Sheet 4'!AT124,0)</f>
        <v>0</v>
      </c>
      <c r="AU103" s="281" t="n">
        <v>1.300422</v>
      </c>
      <c r="AV103" s="281" t="n">
        <v>1.061366</v>
      </c>
      <c r="AW103" s="282" t="n">
        <v>1.174727</v>
      </c>
      <c r="AX103" s="282" t="n">
        <v>1.500554</v>
      </c>
      <c r="AY103" s="282" t="n">
        <v>1.212841</v>
      </c>
      <c r="AZ103" s="282" t="n">
        <v>1.158708</v>
      </c>
      <c r="BA103" s="282" t="n">
        <v>1</v>
      </c>
      <c r="BB103" s="282" t="n">
        <v>1.231248</v>
      </c>
      <c r="BC103" s="282" t="n">
        <v>1</v>
      </c>
      <c r="BD103" s="282" t="n">
        <v>1.265139</v>
      </c>
      <c r="BE103" s="282" t="n">
        <v>1.351733</v>
      </c>
      <c r="BF103" s="278" t="n">
        <v>1.203973</v>
      </c>
      <c r="BG103" s="282" t="n">
        <v>1.286187</v>
      </c>
      <c r="BH103" s="268" t="n">
        <v>1.167705</v>
      </c>
      <c r="BI103" s="282" t="n">
        <v>1</v>
      </c>
      <c r="BJ103" s="282" t="n">
        <v>1.363976</v>
      </c>
      <c r="BK103" s="282" t="n">
        <v>1.20151</v>
      </c>
      <c r="BL103" s="282" t="n">
        <v>1.185068</v>
      </c>
      <c r="BM103" s="282" t="n">
        <v>1.152147</v>
      </c>
      <c r="BN103" s="282" t="n">
        <v>1.184677</v>
      </c>
      <c r="BO103" s="282" t="n">
        <v>1.316662</v>
      </c>
      <c r="BP103" s="282" t="n">
        <v>1.199629</v>
      </c>
      <c r="BQ103" s="282" t="n">
        <v>1</v>
      </c>
      <c r="BR103" s="278" t="n">
        <v>1.147874</v>
      </c>
      <c r="BS103" s="282" t="n">
        <v>1</v>
      </c>
      <c r="BT103" s="282" t="n">
        <v>1.250905</v>
      </c>
      <c r="BU103" s="282" t="n">
        <v>1.159633</v>
      </c>
      <c r="BV103" s="282" t="n">
        <v>1</v>
      </c>
      <c r="BW103" s="30"/>
      <c r="BX103" s="156"/>
      <c r="BY103" s="256" t="n">
        <f aca="false">IF(MIN(CB103,CC103)&gt;1.01,MIN(CB103,CC103),1.01)</f>
        <v>1.14804962577917</v>
      </c>
      <c r="BZ103" s="256" t="n">
        <f aca="false">SLOPE(AU103:BV103,E$43:AF$43)</f>
        <v>1.83325447983291E-007</v>
      </c>
      <c r="CA103" s="256" t="n">
        <f aca="false">INTERCEPT(AU103:BV103,E$43:AF$43)</f>
        <v>1.1717178810429</v>
      </c>
      <c r="CB103" s="256" t="n">
        <f aca="false">CA103+$C$17*BZ103</f>
        <v>1.17248253148644</v>
      </c>
      <c r="CC103" s="256" t="n">
        <f aca="false">LOOKUP($C$18*1,$AV$54:$BV$54,$AV103:$BV103)-(BZ103*(LOOKUP($C$18*1,$AV$54:$BV$54,$F$43:$AF$43)-$C$17))</f>
        <v>1.14804962577917</v>
      </c>
    </row>
    <row r="104" customFormat="false" ht="12.75" hidden="false" customHeight="false" outlineLevel="0" collapsed="false">
      <c r="A104" s="155"/>
      <c r="B104" s="86" t="s">
        <v>343</v>
      </c>
      <c r="D104" s="155" t="n">
        <f aca="false">D84</f>
        <v>0</v>
      </c>
      <c r="E104" s="172"/>
      <c r="F104" s="172"/>
      <c r="G104" s="278" t="n">
        <v>0.403688528895753</v>
      </c>
      <c r="H104" s="278" t="n">
        <v>0.417149832163564</v>
      </c>
      <c r="I104" s="269" t="n">
        <v>0.409512182833224</v>
      </c>
      <c r="J104" s="269" t="n">
        <v>0.409512182833224</v>
      </c>
      <c r="K104" s="269" t="n">
        <v>0.409512182833224</v>
      </c>
      <c r="L104" s="269" t="n">
        <v>0.409512182833224</v>
      </c>
      <c r="M104" s="269" t="n">
        <v>0.409512182833224</v>
      </c>
      <c r="N104" s="269" t="n">
        <v>0.409512182833224</v>
      </c>
      <c r="O104" s="269" t="n">
        <v>0.409512182833224</v>
      </c>
      <c r="P104" s="269" t="n">
        <v>0.409512182833224</v>
      </c>
      <c r="Q104" s="269" t="n">
        <v>0.409512182833224</v>
      </c>
      <c r="R104" s="278" t="n">
        <v>0.410985610397648</v>
      </c>
      <c r="S104" s="269" t="n">
        <v>0.409512182833224</v>
      </c>
      <c r="T104" s="278" t="n">
        <v>0.408970276008493</v>
      </c>
      <c r="U104" s="269" t="n">
        <v>0.409512182833224</v>
      </c>
      <c r="V104" s="269" t="n">
        <v>0.409512182833224</v>
      </c>
      <c r="W104" s="269" t="n">
        <v>0.409512182833224</v>
      </c>
      <c r="X104" s="269" t="n">
        <v>0.409512182833224</v>
      </c>
      <c r="Y104" s="269" t="n">
        <v>0.409512182833224</v>
      </c>
      <c r="Z104" s="269" t="n">
        <v>0.409512182833224</v>
      </c>
      <c r="AA104" s="269" t="n">
        <v>0.409512182833224</v>
      </c>
      <c r="AB104" s="269" t="n">
        <v>0.409512182833224</v>
      </c>
      <c r="AC104" s="269" t="n">
        <v>0.409512182833224</v>
      </c>
      <c r="AD104" s="278" t="n">
        <v>0.40094301276319</v>
      </c>
      <c r="AE104" s="269" t="n">
        <v>0.409512182833224</v>
      </c>
      <c r="AF104" s="269" t="n">
        <v>0.409512182833224</v>
      </c>
      <c r="AG104" s="280" t="n">
        <v>0.409512182833224</v>
      </c>
      <c r="AH104" s="280" t="n">
        <v>0.409512182833224</v>
      </c>
      <c r="AK104" s="314" t="n">
        <f aca="false">ROUND(D104*G104*AU104,4)</f>
        <v>0</v>
      </c>
      <c r="AL104" s="180" t="n">
        <f aca="false">ROUND(D104*(LOOKUP($C$18*1,$H$54:$AH$54,$H104:$AH104)*(LOOKUP($C$18*1,$AV$54:$BV$54,$AV104:$BV104))),4)</f>
        <v>0</v>
      </c>
      <c r="AM104" s="174" t="n">
        <f aca="false">ROUND(D104*(LOOKUP($C$18*1,$H$54:$AH$54,$H104:$AH104)*BY104),4)</f>
        <v>0</v>
      </c>
      <c r="AQ104" s="155"/>
      <c r="AR104" s="86" t="s">
        <v>343</v>
      </c>
      <c r="AS104" s="30"/>
      <c r="AT104" s="172" t="n">
        <f aca="false">ROUND('Model Sheet 2'!BH102*'Model Sheet 4'!AT124,0)</f>
        <v>0</v>
      </c>
      <c r="AU104" s="281" t="n">
        <v>1.377061</v>
      </c>
      <c r="AV104" s="281" t="n">
        <v>1.095084</v>
      </c>
      <c r="AW104" s="282" t="n">
        <v>1.150654</v>
      </c>
      <c r="AX104" s="282" t="n">
        <v>1.457453</v>
      </c>
      <c r="AY104" s="282" t="n">
        <v>1.176363</v>
      </c>
      <c r="AZ104" s="282" t="n">
        <v>1.118667</v>
      </c>
      <c r="BA104" s="282" t="n">
        <v>1</v>
      </c>
      <c r="BB104" s="282" t="n">
        <v>1.185824</v>
      </c>
      <c r="BC104" s="282" t="n">
        <v>1</v>
      </c>
      <c r="BD104" s="282" t="n">
        <v>1.207013</v>
      </c>
      <c r="BE104" s="282" t="n">
        <v>1.282652</v>
      </c>
      <c r="BF104" s="278" t="n">
        <v>1.269566</v>
      </c>
      <c r="BG104" s="282" t="n">
        <v>1.250198</v>
      </c>
      <c r="BH104" s="268" t="n">
        <v>1.230327</v>
      </c>
      <c r="BI104" s="282" t="n">
        <v>1.089975</v>
      </c>
      <c r="BJ104" s="282" t="n">
        <v>1.296856</v>
      </c>
      <c r="BK104" s="282" t="n">
        <v>1.18777</v>
      </c>
      <c r="BL104" s="282" t="n">
        <v>1.1245</v>
      </c>
      <c r="BM104" s="282" t="n">
        <v>1.1329</v>
      </c>
      <c r="BN104" s="282" t="n">
        <v>1.149013</v>
      </c>
      <c r="BO104" s="282" t="n">
        <v>1.234391</v>
      </c>
      <c r="BP104" s="282" t="n">
        <v>1.157646</v>
      </c>
      <c r="BQ104" s="282" t="n">
        <v>1</v>
      </c>
      <c r="BR104" s="278" t="n">
        <v>1.214249</v>
      </c>
      <c r="BS104" s="282" t="n">
        <v>1.076592</v>
      </c>
      <c r="BT104" s="282" t="n">
        <v>1.204784</v>
      </c>
      <c r="BU104" s="282" t="n">
        <v>1.112561</v>
      </c>
      <c r="BV104" s="282" t="n">
        <v>1</v>
      </c>
      <c r="BW104" s="30"/>
      <c r="BX104" s="156"/>
      <c r="BY104" s="256" t="n">
        <f aca="false">IF(MIN(CB104,CC104)&gt;1.01,MIN(CB104,CC104),1.01)</f>
        <v>1.1579824788774</v>
      </c>
      <c r="BZ104" s="256" t="n">
        <f aca="false">SLOPE(AU104:BV104,E$43:AF$43)</f>
        <v>2.65961759605922E-007</v>
      </c>
      <c r="CA104" s="256" t="n">
        <f aca="false">INTERCEPT(AU104:BV104,E$43:AF$43)</f>
        <v>1.15687315237809</v>
      </c>
      <c r="CB104" s="256" t="n">
        <f aca="false">CA104+$C$17*BZ104</f>
        <v>1.1579824788774</v>
      </c>
      <c r="CC104" s="256" t="n">
        <f aca="false">LOOKUP($C$18*1,$AV$54:$BV$54,$AV104:$BV104)-(BZ104*(LOOKUP($C$18*1,$AV$54:$BV$54,$F$43:$AF$43)-$C$17))</f>
        <v>1.2145037913657</v>
      </c>
    </row>
    <row r="105" customFormat="false" ht="12.75" hidden="false" customHeight="false" outlineLevel="0" collapsed="false">
      <c r="A105" s="155"/>
      <c r="B105" s="86" t="s">
        <v>344</v>
      </c>
      <c r="D105" s="155" t="n">
        <f aca="false">D85</f>
        <v>3.910099</v>
      </c>
      <c r="E105" s="172"/>
      <c r="F105" s="172"/>
      <c r="G105" s="278" t="n">
        <v>0.355440033799298</v>
      </c>
      <c r="H105" s="278" t="n">
        <v>0.323024054982818</v>
      </c>
      <c r="I105" s="269" t="n">
        <v>0.325973260798622</v>
      </c>
      <c r="J105" s="269" t="n">
        <v>0.325973260798622</v>
      </c>
      <c r="K105" s="269" t="n">
        <v>0.325973260798622</v>
      </c>
      <c r="L105" s="269" t="n">
        <v>0.325973260798622</v>
      </c>
      <c r="M105" s="269" t="n">
        <v>0.325973260798622</v>
      </c>
      <c r="N105" s="269" t="n">
        <v>0.325973260798622</v>
      </c>
      <c r="O105" s="269" t="n">
        <v>0.325973260798622</v>
      </c>
      <c r="P105" s="269" t="n">
        <v>0.325973260798622</v>
      </c>
      <c r="Q105" s="269" t="n">
        <v>0.325973260798622</v>
      </c>
      <c r="R105" s="278" t="n">
        <v>0.323929321426299</v>
      </c>
      <c r="S105" s="269" t="n">
        <v>0.325973260798622</v>
      </c>
      <c r="T105" s="278" t="n">
        <v>0.33391808405156</v>
      </c>
      <c r="U105" s="269" t="n">
        <v>0.325973260798622</v>
      </c>
      <c r="V105" s="269" t="n">
        <v>0.325973260798622</v>
      </c>
      <c r="W105" s="269" t="n">
        <v>0.325973260798622</v>
      </c>
      <c r="X105" s="269" t="n">
        <v>0.325973260798622</v>
      </c>
      <c r="Y105" s="269" t="n">
        <v>0.325973260798622</v>
      </c>
      <c r="Z105" s="269" t="n">
        <v>0.325973260798622</v>
      </c>
      <c r="AA105" s="269" t="n">
        <v>0.325973260798622</v>
      </c>
      <c r="AB105" s="269" t="n">
        <v>0.325973260798622</v>
      </c>
      <c r="AC105" s="269" t="n">
        <v>0.325973260798622</v>
      </c>
      <c r="AD105" s="278" t="n">
        <v>0.323021582733813</v>
      </c>
      <c r="AE105" s="269" t="n">
        <v>0.325973260798622</v>
      </c>
      <c r="AF105" s="269" t="n">
        <v>0.325973260798622</v>
      </c>
      <c r="AG105" s="280" t="n">
        <v>0.325973260798622</v>
      </c>
      <c r="AH105" s="280" t="n">
        <v>0.325973260798622</v>
      </c>
      <c r="AK105" s="314" t="n">
        <f aca="false">ROUND(D105*G105*AU105,4)</f>
        <v>1.9149</v>
      </c>
      <c r="AL105" s="180" t="n">
        <f aca="false">ROUND(D105*(LOOKUP($C$18*1,$H$54:$AH$54,$H105:$AH105)*(LOOKUP($C$18*1,$AV$54:$BV$54,$AV105:$BV105))),4)</f>
        <v>1.5918</v>
      </c>
      <c r="AM105" s="174" t="n">
        <f aca="false">ROUND(D105*(LOOKUP($C$18*1,$H$54:$AH$54,$H105:$AH105)*BY105),4)</f>
        <v>1.4859</v>
      </c>
      <c r="AQ105" s="155"/>
      <c r="AR105" s="86" t="s">
        <v>344</v>
      </c>
      <c r="AS105" s="30"/>
      <c r="AT105" s="172" t="n">
        <f aca="false">ROUND('Model Sheet 2'!BH108,0)</f>
        <v>0</v>
      </c>
      <c r="AU105" s="281" t="n">
        <v>1.377831</v>
      </c>
      <c r="AV105" s="281" t="n">
        <v>1.110716</v>
      </c>
      <c r="AW105" s="282" t="n">
        <v>1.148606</v>
      </c>
      <c r="AX105" s="282" t="n">
        <v>1.475789</v>
      </c>
      <c r="AY105" s="282" t="n">
        <v>1.196132</v>
      </c>
      <c r="AZ105" s="282" t="n">
        <v>1.136677</v>
      </c>
      <c r="BA105" s="282" t="n">
        <v>1</v>
      </c>
      <c r="BB105" s="282" t="n">
        <v>1.210953</v>
      </c>
      <c r="BC105" s="282" t="n">
        <v>1</v>
      </c>
      <c r="BD105" s="282" t="n">
        <v>1.247031</v>
      </c>
      <c r="BE105" s="282" t="n">
        <v>1.297925</v>
      </c>
      <c r="BF105" s="278" t="n">
        <v>1.312348</v>
      </c>
      <c r="BG105" s="282" t="n">
        <v>1.281969</v>
      </c>
      <c r="BH105" s="268" t="n">
        <v>1.257473</v>
      </c>
      <c r="BI105" s="282" t="n">
        <v>1</v>
      </c>
      <c r="BJ105" s="282" t="n">
        <v>1.34209</v>
      </c>
      <c r="BK105" s="282" t="n">
        <v>1.177605</v>
      </c>
      <c r="BL105" s="282" t="n">
        <v>1.0993</v>
      </c>
      <c r="BM105" s="282" t="n">
        <v>1.110437</v>
      </c>
      <c r="BN105" s="282" t="n">
        <v>1.168168</v>
      </c>
      <c r="BO105" s="282" t="n">
        <v>1.268783</v>
      </c>
      <c r="BP105" s="282" t="n">
        <v>1.182043</v>
      </c>
      <c r="BQ105" s="282" t="n">
        <v>1</v>
      </c>
      <c r="BR105" s="278" t="n">
        <v>1.260295</v>
      </c>
      <c r="BS105" s="282" t="n">
        <v>1.069845</v>
      </c>
      <c r="BT105" s="282" t="n">
        <v>1.218539</v>
      </c>
      <c r="BU105" s="282" t="n">
        <v>1.2933355</v>
      </c>
      <c r="BV105" s="282" t="n">
        <v>1</v>
      </c>
      <c r="BW105" s="30"/>
      <c r="BX105" s="156"/>
      <c r="BY105" s="256" t="n">
        <f aca="false">IF(MIN(CB105,CC105)&gt;1.01,MIN(CB105,CC105),1.01)</f>
        <v>1.17643892180893</v>
      </c>
      <c r="BZ105" s="256" t="n">
        <f aca="false">SLOPE(AU105:BV105,E$43:AF$43)</f>
        <v>2.2517712584586E-007</v>
      </c>
      <c r="CA105" s="256" t="n">
        <f aca="false">INTERCEPT(AU105:BV105,E$43:AF$43)</f>
        <v>1.17549970801703</v>
      </c>
      <c r="CB105" s="256" t="n">
        <f aca="false">CA105+$C$17*BZ105</f>
        <v>1.17643892180893</v>
      </c>
      <c r="CC105" s="256" t="n">
        <f aca="false">LOOKUP($C$18*1,$AV$54:$BV$54,$AV105:$BV105)-(BZ105*(LOOKUP($C$18*1,$AV$54:$BV$54,$F$43:$AF$43)-$C$17))</f>
        <v>1.26051071968656</v>
      </c>
    </row>
    <row r="106" customFormat="false" ht="12.75" hidden="false" customHeight="false" outlineLevel="0" collapsed="false">
      <c r="A106" s="155"/>
      <c r="B106" s="86" t="s">
        <v>345</v>
      </c>
      <c r="D106" s="155" t="n">
        <f aca="false">D86</f>
        <v>0.38906</v>
      </c>
      <c r="E106" s="172"/>
      <c r="F106" s="172"/>
      <c r="G106" s="278" t="n">
        <v>0.368960648762604</v>
      </c>
      <c r="H106" s="278" t="n">
        <v>0.357254290171607</v>
      </c>
      <c r="I106" s="269" t="n">
        <v>0.349504808902853</v>
      </c>
      <c r="J106" s="269" t="n">
        <v>0.349504808902853</v>
      </c>
      <c r="K106" s="269" t="n">
        <v>0.349504808902853</v>
      </c>
      <c r="L106" s="269" t="n">
        <v>0.349504808902853</v>
      </c>
      <c r="M106" s="269" t="n">
        <v>0.349504808902853</v>
      </c>
      <c r="N106" s="269" t="n">
        <v>0.349504808902853</v>
      </c>
      <c r="O106" s="269" t="n">
        <v>0.349504808902853</v>
      </c>
      <c r="P106" s="269" t="n">
        <v>0.349504808902853</v>
      </c>
      <c r="Q106" s="269" t="n">
        <v>0.349504808902853</v>
      </c>
      <c r="R106" s="278" t="n">
        <v>0.349395052771992</v>
      </c>
      <c r="S106" s="269" t="n">
        <v>0.349504808902853</v>
      </c>
      <c r="T106" s="278" t="n">
        <v>0.337853268626891</v>
      </c>
      <c r="U106" s="269" t="n">
        <v>0.349504808902853</v>
      </c>
      <c r="V106" s="269" t="n">
        <v>0.349504808902853</v>
      </c>
      <c r="W106" s="269" t="n">
        <v>0.349504808902853</v>
      </c>
      <c r="X106" s="269" t="n">
        <v>0.349504808902853</v>
      </c>
      <c r="Y106" s="269" t="n">
        <v>0.349504808902853</v>
      </c>
      <c r="Z106" s="269" t="n">
        <v>0.349504808902853</v>
      </c>
      <c r="AA106" s="269" t="n">
        <v>0.349504808902853</v>
      </c>
      <c r="AB106" s="269" t="n">
        <v>0.349504808902853</v>
      </c>
      <c r="AC106" s="269" t="n">
        <v>0.349504808902853</v>
      </c>
      <c r="AD106" s="278" t="n">
        <v>0.353516624040921</v>
      </c>
      <c r="AE106" s="269" t="n">
        <v>0.349504808902853</v>
      </c>
      <c r="AF106" s="269" t="n">
        <v>0.349504808902853</v>
      </c>
      <c r="AG106" s="280" t="n">
        <v>0.349504808902853</v>
      </c>
      <c r="AH106" s="280" t="n">
        <v>0.349504808902853</v>
      </c>
      <c r="AK106" s="314" t="n">
        <f aca="false">ROUND(D106*G106*AU106,4)</f>
        <v>0.1883</v>
      </c>
      <c r="AL106" s="180" t="n">
        <f aca="false">ROUND(D106*(LOOKUP($C$18*1,$H$54:$AH$54,$H106:$AH106)*(LOOKUP($C$18*1,$AV$54:$BV$54,$AV106:$BV106))),4)</f>
        <v>0.1597</v>
      </c>
      <c r="AM106" s="174" t="n">
        <f aca="false">ROUND(D106*(LOOKUP($C$18*1,$H$54:$AH$54,$H106:$AH106)*BY106),4)</f>
        <v>0.1597</v>
      </c>
      <c r="AQ106" s="155"/>
      <c r="AR106" s="86" t="s">
        <v>345</v>
      </c>
      <c r="AS106" s="30"/>
      <c r="AT106" s="172" t="n">
        <f aca="false">ROUND('Model Sheet 2'!BH109,0)</f>
        <v>0</v>
      </c>
      <c r="AU106" s="281" t="n">
        <v>1.312059</v>
      </c>
      <c r="AV106" s="281" t="n">
        <v>1.104411</v>
      </c>
      <c r="AW106" s="282" t="n">
        <v>1.16531</v>
      </c>
      <c r="AX106" s="282" t="n">
        <v>1.605379</v>
      </c>
      <c r="AY106" s="282" t="n">
        <v>1.231116</v>
      </c>
      <c r="AZ106" s="282" t="n">
        <v>1.197967</v>
      </c>
      <c r="BA106" s="282" t="n">
        <v>1</v>
      </c>
      <c r="BB106" s="282" t="n">
        <v>1.211786</v>
      </c>
      <c r="BC106" s="282" t="n">
        <v>1</v>
      </c>
      <c r="BD106" s="282" t="n">
        <v>1.338045</v>
      </c>
      <c r="BE106" s="282" t="n">
        <v>1.408022</v>
      </c>
      <c r="BF106" s="278" t="n">
        <v>1.216684</v>
      </c>
      <c r="BG106" s="282" t="n">
        <v>1.339719</v>
      </c>
      <c r="BH106" s="268" t="n">
        <v>1.190528</v>
      </c>
      <c r="BI106" s="282" t="n">
        <v>1.109085</v>
      </c>
      <c r="BJ106" s="282" t="n">
        <v>1.443665</v>
      </c>
      <c r="BK106" s="282" t="n">
        <v>1.246217</v>
      </c>
      <c r="BL106" s="282" t="n">
        <v>1.235476</v>
      </c>
      <c r="BM106" s="282" t="n">
        <v>1.134281</v>
      </c>
      <c r="BN106" s="282" t="n">
        <v>1.193538</v>
      </c>
      <c r="BO106" s="282" t="n">
        <v>1.303039</v>
      </c>
      <c r="BP106" s="282" t="n">
        <v>1.253456</v>
      </c>
      <c r="BQ106" s="282" t="n">
        <v>1</v>
      </c>
      <c r="BR106" s="278" t="n">
        <v>1.161144</v>
      </c>
      <c r="BS106" s="282" t="n">
        <v>1</v>
      </c>
      <c r="BT106" s="282" t="n">
        <v>1.325563</v>
      </c>
      <c r="BU106" s="282" t="n">
        <v>1.1425685</v>
      </c>
      <c r="BV106" s="282" t="n">
        <v>1</v>
      </c>
      <c r="BW106" s="30"/>
      <c r="BX106" s="156"/>
      <c r="BY106" s="256" t="n">
        <f aca="false">IF(MIN(CB106,CC106)&gt;1.01,MIN(CB106,CC106),1.01)</f>
        <v>1.16131885257363</v>
      </c>
      <c r="BZ106" s="256" t="n">
        <f aca="false">SLOPE(AU106:BV106,E$43:AF$43)</f>
        <v>1.82518344083451E-007</v>
      </c>
      <c r="CA106" s="256" t="n">
        <f aca="false">INTERCEPT(AU106:BV106,E$43:AF$43)</f>
        <v>1.20005920097365</v>
      </c>
      <c r="CB106" s="256" t="n">
        <f aca="false">CA106+$C$17*BZ106</f>
        <v>1.20082048498682</v>
      </c>
      <c r="CC106" s="256" t="n">
        <f aca="false">LOOKUP($C$18*1,$AV$54:$BV$54,$AV106:$BV106)-(BZ106*(LOOKUP($C$18*1,$AV$54:$BV$54,$F$43:$AF$43)-$C$17))</f>
        <v>1.16131885257363</v>
      </c>
    </row>
    <row r="107" customFormat="false" ht="12.75" hidden="false" customHeight="false" outlineLevel="0" collapsed="false">
      <c r="A107" s="155"/>
      <c r="D107" s="155"/>
      <c r="E107" s="172"/>
      <c r="F107" s="172"/>
      <c r="G107" s="86"/>
      <c r="H107" s="86"/>
      <c r="I107" s="86"/>
      <c r="J107" s="86"/>
      <c r="K107" s="86"/>
      <c r="L107" s="86"/>
      <c r="M107" s="86"/>
      <c r="N107" s="86"/>
      <c r="O107" s="86"/>
      <c r="P107" s="86"/>
      <c r="Q107" s="86"/>
      <c r="R107" s="86"/>
      <c r="S107" s="86"/>
      <c r="T107" s="86"/>
      <c r="U107" s="86"/>
      <c r="V107" s="86"/>
      <c r="W107" s="86"/>
      <c r="X107" s="86"/>
      <c r="Y107" s="86"/>
      <c r="Z107" s="86"/>
      <c r="AA107" s="86"/>
      <c r="AB107" s="86"/>
      <c r="AC107" s="86"/>
      <c r="AD107" s="86"/>
      <c r="AE107" s="86"/>
      <c r="AF107" s="86"/>
      <c r="AG107" s="283"/>
      <c r="AH107" s="283"/>
      <c r="AK107" s="314"/>
      <c r="AL107" s="180"/>
      <c r="AM107" s="174"/>
      <c r="AN107" s="70"/>
      <c r="AO107" s="70"/>
      <c r="AQ107" s="155"/>
      <c r="AR107" s="30"/>
      <c r="AS107" s="30"/>
      <c r="AT107" s="172"/>
      <c r="AU107" s="30"/>
      <c r="AV107" s="30"/>
      <c r="AW107" s="284"/>
      <c r="AX107" s="284"/>
      <c r="AY107" s="284"/>
      <c r="AZ107" s="284"/>
      <c r="BA107" s="284"/>
      <c r="BB107" s="284"/>
      <c r="BC107" s="284"/>
      <c r="BD107" s="284"/>
      <c r="BE107" s="284"/>
      <c r="BF107" s="30"/>
      <c r="BG107" s="284"/>
      <c r="BH107" s="285"/>
      <c r="BI107" s="284"/>
      <c r="BJ107" s="284"/>
      <c r="BK107" s="284"/>
      <c r="BL107" s="284"/>
      <c r="BM107" s="284"/>
      <c r="BN107" s="284"/>
      <c r="BO107" s="284"/>
      <c r="BP107" s="284"/>
      <c r="BQ107" s="284"/>
      <c r="BR107" s="30"/>
      <c r="BS107" s="284"/>
      <c r="BT107" s="284"/>
      <c r="BU107" s="284"/>
      <c r="BV107" s="284"/>
      <c r="BW107" s="30"/>
      <c r="BX107" s="156"/>
      <c r="BY107" s="256"/>
      <c r="BZ107" s="256"/>
      <c r="CA107" s="256"/>
      <c r="CB107" s="256"/>
      <c r="CC107" s="256"/>
    </row>
    <row r="108" customFormat="false" ht="12.75" hidden="false" customHeight="false" outlineLevel="0" collapsed="false">
      <c r="A108" s="155"/>
      <c r="C108" s="86" t="s">
        <v>347</v>
      </c>
      <c r="D108" s="155" t="n">
        <f aca="false">D88</f>
        <v>0.74</v>
      </c>
      <c r="E108" s="172"/>
      <c r="F108" s="172"/>
      <c r="G108" s="278" t="n">
        <v>0.25163145178058</v>
      </c>
      <c r="H108" s="278" t="n">
        <v>0.216414009409305</v>
      </c>
      <c r="I108" s="269" t="n">
        <v>0.250076879159544</v>
      </c>
      <c r="J108" s="269" t="n">
        <v>0.250076879159544</v>
      </c>
      <c r="K108" s="269" t="n">
        <v>0.250076879159544</v>
      </c>
      <c r="L108" s="269" t="n">
        <v>0.250076879159544</v>
      </c>
      <c r="M108" s="269" t="n">
        <v>0.250076879159544</v>
      </c>
      <c r="N108" s="269" t="n">
        <v>0.250076879159544</v>
      </c>
      <c r="O108" s="269" t="n">
        <v>0.250076879159544</v>
      </c>
      <c r="P108" s="269" t="n">
        <v>0.250076879159544</v>
      </c>
      <c r="Q108" s="269" t="n">
        <v>0.250076879159544</v>
      </c>
      <c r="R108" s="278" t="n">
        <v>0.271881998959347</v>
      </c>
      <c r="S108" s="269" t="n">
        <v>0.250076879159544</v>
      </c>
      <c r="T108" s="278" t="n">
        <v>0.250476724621425</v>
      </c>
      <c r="U108" s="269" t="n">
        <v>0.250076879159544</v>
      </c>
      <c r="V108" s="269" t="n">
        <v>0.250076879159544</v>
      </c>
      <c r="W108" s="269" t="n">
        <v>0.250076879159544</v>
      </c>
      <c r="X108" s="269" t="n">
        <v>0.250076879159544</v>
      </c>
      <c r="Y108" s="269" t="n">
        <v>0.250076879159544</v>
      </c>
      <c r="Z108" s="269" t="n">
        <v>0.250076879159544</v>
      </c>
      <c r="AA108" s="269" t="n">
        <v>0.250076879159544</v>
      </c>
      <c r="AB108" s="269" t="n">
        <v>0.250076879159544</v>
      </c>
      <c r="AC108" s="269" t="n">
        <v>0.250076879159544</v>
      </c>
      <c r="AD108" s="278" t="n">
        <v>0.261534783648099</v>
      </c>
      <c r="AE108" s="269" t="n">
        <v>0.250076879159544</v>
      </c>
      <c r="AF108" s="269" t="n">
        <v>0.250076879159544</v>
      </c>
      <c r="AG108" s="280" t="n">
        <v>0.250076879159544</v>
      </c>
      <c r="AH108" s="280" t="n">
        <v>0.250076879159544</v>
      </c>
      <c r="AK108" s="314" t="n">
        <f aca="false">ROUND(D108*G108*AU108,4)</f>
        <v>0.2348</v>
      </c>
      <c r="AL108" s="180" t="n">
        <f aca="false">ROUND(D108*(LOOKUP($C$18*1,$H$54:$AH$54,$H108:$AH108)*(LOOKUP($C$18*1,$AV$54:$BV$54,$AV108:$BV108))),4)</f>
        <v>0.2264</v>
      </c>
      <c r="AM108" s="174" t="n">
        <f aca="false">ROUND(D108*(LOOKUP($C$18*1,$H$54:$AH$54,$H108:$AH108)*BY108),4)</f>
        <v>0.2264</v>
      </c>
      <c r="AQ108" s="155" t="s">
        <v>346</v>
      </c>
      <c r="AR108" s="30"/>
      <c r="AS108" s="86" t="s">
        <v>347</v>
      </c>
      <c r="AT108" s="172" t="n">
        <f aca="false">'Model Sheet 3'!AT96+'Model Sheet 3'!AT98</f>
        <v>0</v>
      </c>
      <c r="AU108" s="281" t="n">
        <v>1.261192</v>
      </c>
      <c r="AV108" s="281" t="n">
        <v>1.071706</v>
      </c>
      <c r="AW108" s="282" t="n">
        <v>1.407619</v>
      </c>
      <c r="AX108" s="282" t="n">
        <v>2.217361</v>
      </c>
      <c r="AY108" s="282" t="n">
        <v>1.705213</v>
      </c>
      <c r="AZ108" s="282" t="n">
        <v>1.693248</v>
      </c>
      <c r="BA108" s="282" t="n">
        <v>1</v>
      </c>
      <c r="BB108" s="282" t="n">
        <v>1.834176</v>
      </c>
      <c r="BC108" s="282" t="n">
        <v>1</v>
      </c>
      <c r="BD108" s="282" t="n">
        <v>1.964638</v>
      </c>
      <c r="BE108" s="282" t="n">
        <v>1.738932</v>
      </c>
      <c r="BF108" s="278" t="n">
        <v>1.19852</v>
      </c>
      <c r="BG108" s="282" t="n">
        <v>2.0348</v>
      </c>
      <c r="BH108" s="268" t="n">
        <v>1.160854</v>
      </c>
      <c r="BI108" s="282" t="n">
        <v>2.429034</v>
      </c>
      <c r="BJ108" s="282" t="n">
        <v>1.945299</v>
      </c>
      <c r="BK108" s="282" t="n">
        <v>1.486696</v>
      </c>
      <c r="BL108" s="282" t="n">
        <v>1.816279</v>
      </c>
      <c r="BM108" s="282" t="n">
        <v>1.478309</v>
      </c>
      <c r="BN108" s="282" t="n">
        <v>1.539947</v>
      </c>
      <c r="BO108" s="282" t="n">
        <v>1.839789</v>
      </c>
      <c r="BP108" s="282" t="n">
        <v>2.296568</v>
      </c>
      <c r="BQ108" s="282" t="n">
        <v>1</v>
      </c>
      <c r="BR108" s="278" t="n">
        <v>1.169917</v>
      </c>
      <c r="BS108" s="282" t="n">
        <v>1.36105</v>
      </c>
      <c r="BT108" s="282" t="n">
        <v>1.818515</v>
      </c>
      <c r="BU108" s="282" t="n">
        <v>1.6763005</v>
      </c>
      <c r="BV108" s="282" t="n">
        <v>1</v>
      </c>
      <c r="BW108" s="30"/>
      <c r="BX108" s="156"/>
      <c r="BY108" s="256" t="n">
        <f aca="false">IF(MIN(CB108,CC108)&gt;1.01,MIN(CB108,CC108),1.01)</f>
        <v>1.16969845146358</v>
      </c>
      <c r="BZ108" s="256" t="n">
        <f aca="false">SLOPE(AU108:BV108,E$43:AF$43)</f>
        <v>-2.28129996265532E-007</v>
      </c>
      <c r="CA108" s="256" t="n">
        <f aca="false">INTERCEPT(AU108:BV108,E$43:AF$43)</f>
        <v>1.58857811845424</v>
      </c>
      <c r="CB108" s="256" t="n">
        <f aca="false">CA108+$C$17*BZ108</f>
        <v>1.58762658823982</v>
      </c>
      <c r="CC108" s="256" t="n">
        <f aca="false">LOOKUP($C$18*1,$AV$54:$BV$54,$AV108:$BV108)-(BZ108*(LOOKUP($C$18*1,$AV$54:$BV$54,$F$43:$AF$43)-$C$17))</f>
        <v>1.16969845146358</v>
      </c>
    </row>
    <row r="109" customFormat="false" ht="12.75" hidden="false" customHeight="false" outlineLevel="0" collapsed="false">
      <c r="A109" s="155"/>
      <c r="C109" s="86" t="s">
        <v>347</v>
      </c>
      <c r="D109" s="155" t="n">
        <f aca="false">D89</f>
        <v>0.34</v>
      </c>
      <c r="E109" s="172"/>
      <c r="F109" s="172"/>
      <c r="G109" s="278" t="n">
        <v>0.25163145178058</v>
      </c>
      <c r="H109" s="278" t="n">
        <v>0.216414009409305</v>
      </c>
      <c r="I109" s="269" t="n">
        <v>0.250076879159544</v>
      </c>
      <c r="J109" s="269" t="n">
        <v>0.250076879159544</v>
      </c>
      <c r="K109" s="269" t="n">
        <v>0.250076879159544</v>
      </c>
      <c r="L109" s="269" t="n">
        <v>0.250076879159544</v>
      </c>
      <c r="M109" s="269" t="n">
        <v>0.250076879159544</v>
      </c>
      <c r="N109" s="269" t="n">
        <v>0.250076879159544</v>
      </c>
      <c r="O109" s="269" t="n">
        <v>0.250076879159544</v>
      </c>
      <c r="P109" s="269" t="n">
        <v>0.250076879159544</v>
      </c>
      <c r="Q109" s="269" t="n">
        <v>0.250076879159544</v>
      </c>
      <c r="R109" s="278" t="n">
        <v>0.271881998959347</v>
      </c>
      <c r="S109" s="269" t="n">
        <v>0.250076879159544</v>
      </c>
      <c r="T109" s="278" t="n">
        <v>0.250476724621425</v>
      </c>
      <c r="U109" s="269" t="n">
        <v>0.250076879159544</v>
      </c>
      <c r="V109" s="269" t="n">
        <v>0.250076879159544</v>
      </c>
      <c r="W109" s="269" t="n">
        <v>0.250076879159544</v>
      </c>
      <c r="X109" s="269" t="n">
        <v>0.250076879159544</v>
      </c>
      <c r="Y109" s="269" t="n">
        <v>0.250076879159544</v>
      </c>
      <c r="Z109" s="269" t="n">
        <v>0.250076879159544</v>
      </c>
      <c r="AA109" s="269" t="n">
        <v>0.250076879159544</v>
      </c>
      <c r="AB109" s="269" t="n">
        <v>0.250076879159544</v>
      </c>
      <c r="AC109" s="269" t="n">
        <v>0.250076879159544</v>
      </c>
      <c r="AD109" s="278" t="n">
        <v>0.261534783648099</v>
      </c>
      <c r="AE109" s="269" t="n">
        <v>0.250076879159544</v>
      </c>
      <c r="AF109" s="269" t="n">
        <v>0.250076879159544</v>
      </c>
      <c r="AG109" s="280" t="n">
        <v>0.250076879159544</v>
      </c>
      <c r="AH109" s="280" t="n">
        <v>0.250076879159544</v>
      </c>
      <c r="AK109" s="314" t="n">
        <f aca="false">ROUND(D109*G109*AU109,4)</f>
        <v>0.1079</v>
      </c>
      <c r="AL109" s="180" t="n">
        <f aca="false">ROUND(D109*(LOOKUP($C$18*1,$H$54:$AH$54,$H109:$AH109)*(LOOKUP($C$18*1,$AV$54:$BV$54,$AV109:$BV109))),4)</f>
        <v>0.104</v>
      </c>
      <c r="AM109" s="174" t="n">
        <f aca="false">ROUND(D109*(LOOKUP($C$18*1,$H$54:$AH$54,$H109:$AH109)*BY109),4)</f>
        <v>0.104</v>
      </c>
      <c r="AQ109" s="155" t="s">
        <v>348</v>
      </c>
      <c r="AR109" s="30"/>
      <c r="AS109" s="86" t="s">
        <v>347</v>
      </c>
      <c r="AT109" s="172" t="n">
        <f aca="false">'Model Sheet 3'!AT101+'Model Sheet 3'!AT102+'Model Sheet 3'!AT103+'Model Sheet 3'!AT104+'Model Sheet 3'!AT110+'Model Sheet 3'!AT111</f>
        <v>0</v>
      </c>
      <c r="AU109" s="281" t="n">
        <v>1.261192</v>
      </c>
      <c r="AV109" s="281" t="n">
        <v>1.071706</v>
      </c>
      <c r="AW109" s="282" t="n">
        <v>1.407619</v>
      </c>
      <c r="AX109" s="282" t="n">
        <v>2.217361</v>
      </c>
      <c r="AY109" s="282" t="n">
        <v>1.705213</v>
      </c>
      <c r="AZ109" s="282" t="n">
        <v>1.693248</v>
      </c>
      <c r="BA109" s="282" t="n">
        <v>1</v>
      </c>
      <c r="BB109" s="282" t="n">
        <v>1.834176</v>
      </c>
      <c r="BC109" s="282" t="n">
        <v>1</v>
      </c>
      <c r="BD109" s="282" t="n">
        <v>1.964638</v>
      </c>
      <c r="BE109" s="282" t="n">
        <v>1.738932</v>
      </c>
      <c r="BF109" s="278" t="n">
        <v>1.19852</v>
      </c>
      <c r="BG109" s="282" t="n">
        <v>2.0348</v>
      </c>
      <c r="BH109" s="268" t="n">
        <v>1.160854</v>
      </c>
      <c r="BI109" s="282" t="n">
        <v>2.429034</v>
      </c>
      <c r="BJ109" s="282" t="n">
        <v>1.945299</v>
      </c>
      <c r="BK109" s="282" t="n">
        <v>1.486696</v>
      </c>
      <c r="BL109" s="282" t="n">
        <v>1.816279</v>
      </c>
      <c r="BM109" s="282" t="n">
        <v>1.478309</v>
      </c>
      <c r="BN109" s="282" t="n">
        <v>1.539947</v>
      </c>
      <c r="BO109" s="282" t="n">
        <v>1.839789</v>
      </c>
      <c r="BP109" s="282" t="n">
        <v>2.296568</v>
      </c>
      <c r="BQ109" s="282" t="n">
        <v>1</v>
      </c>
      <c r="BR109" s="278" t="n">
        <v>1.169917</v>
      </c>
      <c r="BS109" s="282" t="n">
        <v>1.36105</v>
      </c>
      <c r="BT109" s="282" t="n">
        <v>1.818515</v>
      </c>
      <c r="BU109" s="282" t="n">
        <v>1.6763005</v>
      </c>
      <c r="BV109" s="282" t="n">
        <v>1</v>
      </c>
      <c r="BW109" s="30"/>
      <c r="BX109" s="156"/>
      <c r="BY109" s="256" t="n">
        <f aca="false">IF(MIN(CB109,CC109)&gt;1.01,MIN(CB109,CC109),1.01)</f>
        <v>1.16969845146358</v>
      </c>
      <c r="BZ109" s="256" t="n">
        <f aca="false">SLOPE(AU109:BV109,E$43:AF$43)</f>
        <v>-2.28129996265532E-007</v>
      </c>
      <c r="CA109" s="256" t="n">
        <f aca="false">INTERCEPT(AU109:BV109,E$43:AF$43)</f>
        <v>1.58857811845424</v>
      </c>
      <c r="CB109" s="256" t="n">
        <f aca="false">CA109+$C$17*BZ109</f>
        <v>1.58762658823982</v>
      </c>
      <c r="CC109" s="256" t="n">
        <f aca="false">LOOKUP($C$18*1,$AV$54:$BV$54,$AV109:$BV109)-(BZ109*(LOOKUP($C$18*1,$AV$54:$BV$54,$F$43:$AF$43)-$C$17))</f>
        <v>1.16969845146358</v>
      </c>
    </row>
    <row r="110" customFormat="false" ht="12.75" hidden="false" customHeight="false" outlineLevel="0" collapsed="false">
      <c r="A110" s="155"/>
      <c r="C110" s="86" t="s">
        <v>347</v>
      </c>
      <c r="D110" s="155" t="n">
        <f aca="false">D90</f>
        <v>0.215</v>
      </c>
      <c r="E110" s="172"/>
      <c r="F110" s="172"/>
      <c r="G110" s="278" t="n">
        <v>0.25163145178058</v>
      </c>
      <c r="H110" s="278" t="n">
        <v>0.216414009409305</v>
      </c>
      <c r="I110" s="269" t="n">
        <v>0.250076879159544</v>
      </c>
      <c r="J110" s="269" t="n">
        <v>0.250076879159544</v>
      </c>
      <c r="K110" s="269" t="n">
        <v>0.250076879159544</v>
      </c>
      <c r="L110" s="269" t="n">
        <v>0.250076879159544</v>
      </c>
      <c r="M110" s="269" t="n">
        <v>0.250076879159544</v>
      </c>
      <c r="N110" s="269" t="n">
        <v>0.250076879159544</v>
      </c>
      <c r="O110" s="269" t="n">
        <v>0.250076879159544</v>
      </c>
      <c r="P110" s="269" t="n">
        <v>0.250076879159544</v>
      </c>
      <c r="Q110" s="269" t="n">
        <v>0.250076879159544</v>
      </c>
      <c r="R110" s="278" t="n">
        <v>0.271881998959347</v>
      </c>
      <c r="S110" s="269" t="n">
        <v>0.250076879159544</v>
      </c>
      <c r="T110" s="278" t="n">
        <v>0.250476724621425</v>
      </c>
      <c r="U110" s="269" t="n">
        <v>0.250076879159544</v>
      </c>
      <c r="V110" s="269" t="n">
        <v>0.250076879159544</v>
      </c>
      <c r="W110" s="269" t="n">
        <v>0.250076879159544</v>
      </c>
      <c r="X110" s="269" t="n">
        <v>0.250076879159544</v>
      </c>
      <c r="Y110" s="269" t="n">
        <v>0.250076879159544</v>
      </c>
      <c r="Z110" s="269" t="n">
        <v>0.250076879159544</v>
      </c>
      <c r="AA110" s="269" t="n">
        <v>0.250076879159544</v>
      </c>
      <c r="AB110" s="269" t="n">
        <v>0.250076879159544</v>
      </c>
      <c r="AC110" s="269" t="n">
        <v>0.250076879159544</v>
      </c>
      <c r="AD110" s="278" t="n">
        <v>0.261534783648099</v>
      </c>
      <c r="AE110" s="269" t="n">
        <v>0.250076879159544</v>
      </c>
      <c r="AF110" s="269" t="n">
        <v>0.250076879159544</v>
      </c>
      <c r="AG110" s="280" t="n">
        <v>0.250076879159544</v>
      </c>
      <c r="AH110" s="280" t="n">
        <v>0.250076879159544</v>
      </c>
      <c r="AK110" s="314" t="n">
        <f aca="false">ROUND(D110*G110*AU110,4)</f>
        <v>0.0682</v>
      </c>
      <c r="AL110" s="180" t="n">
        <f aca="false">ROUND(D110*(LOOKUP($C$18*1,$H$54:$AH$54,$H110:$AH110)*(LOOKUP($C$18*1,$AV$54:$BV$54,$AV110:$BV110))),4)</f>
        <v>0.0658</v>
      </c>
      <c r="AM110" s="174" t="n">
        <f aca="false">ROUND(D110*(LOOKUP($C$18*1,$H$54:$AH$54,$H110:$AH110)*BY110),4)</f>
        <v>0.0658</v>
      </c>
      <c r="AQ110" s="155" t="s">
        <v>349</v>
      </c>
      <c r="AR110" s="30"/>
      <c r="AS110" s="86" t="s">
        <v>347</v>
      </c>
      <c r="AT110" s="172" t="n">
        <f aca="false">'Model Sheet 3'!AT106+'Model Sheet 3'!AT107+'Model Sheet 3'!AT108</f>
        <v>0</v>
      </c>
      <c r="AU110" s="281" t="n">
        <v>1.261192</v>
      </c>
      <c r="AV110" s="281" t="n">
        <v>1.071706</v>
      </c>
      <c r="AW110" s="282" t="n">
        <v>1.407619</v>
      </c>
      <c r="AX110" s="282" t="n">
        <v>2.217361</v>
      </c>
      <c r="AY110" s="282" t="n">
        <v>1.705213</v>
      </c>
      <c r="AZ110" s="282" t="n">
        <v>1.693248</v>
      </c>
      <c r="BA110" s="282" t="n">
        <v>1</v>
      </c>
      <c r="BB110" s="282" t="n">
        <v>1.834176</v>
      </c>
      <c r="BC110" s="282" t="n">
        <v>1</v>
      </c>
      <c r="BD110" s="282" t="n">
        <v>1.964638</v>
      </c>
      <c r="BE110" s="282" t="n">
        <v>1.738932</v>
      </c>
      <c r="BF110" s="278" t="n">
        <v>1.19852</v>
      </c>
      <c r="BG110" s="282" t="n">
        <v>2.0348</v>
      </c>
      <c r="BH110" s="268" t="n">
        <v>1.160854</v>
      </c>
      <c r="BI110" s="282" t="n">
        <v>2.429034</v>
      </c>
      <c r="BJ110" s="282" t="n">
        <v>1.945299</v>
      </c>
      <c r="BK110" s="282" t="n">
        <v>1.486696</v>
      </c>
      <c r="BL110" s="282" t="n">
        <v>1.816279</v>
      </c>
      <c r="BM110" s="282" t="n">
        <v>1.478309</v>
      </c>
      <c r="BN110" s="282" t="n">
        <v>1.539947</v>
      </c>
      <c r="BO110" s="282" t="n">
        <v>1.839789</v>
      </c>
      <c r="BP110" s="282" t="n">
        <v>2.296568</v>
      </c>
      <c r="BQ110" s="282" t="n">
        <v>1</v>
      </c>
      <c r="BR110" s="278" t="n">
        <v>1.169917</v>
      </c>
      <c r="BS110" s="282" t="n">
        <v>1.36105</v>
      </c>
      <c r="BT110" s="282" t="n">
        <v>1.818515</v>
      </c>
      <c r="BU110" s="282" t="n">
        <v>1.6763005</v>
      </c>
      <c r="BV110" s="282" t="n">
        <v>1</v>
      </c>
      <c r="BW110" s="30"/>
      <c r="BX110" s="156"/>
      <c r="BY110" s="256" t="n">
        <f aca="false">IF(MIN(CB110,CC110)&gt;1.01,MIN(CB110,CC110),1.01)</f>
        <v>1.16969845146358</v>
      </c>
      <c r="BZ110" s="256" t="n">
        <f aca="false">SLOPE(AU110:BV110,E$43:AF$43)</f>
        <v>-2.28129996265532E-007</v>
      </c>
      <c r="CA110" s="256" t="n">
        <f aca="false">INTERCEPT(AU110:BV110,E$43:AF$43)</f>
        <v>1.58857811845424</v>
      </c>
      <c r="CB110" s="256" t="n">
        <f aca="false">CA110+$C$17*BZ110</f>
        <v>1.58762658823982</v>
      </c>
      <c r="CC110" s="256" t="n">
        <f aca="false">LOOKUP($C$18*1,$AV$54:$BV$54,$AV110:$BV110)-(BZ110*(LOOKUP($C$18*1,$AV$54:$BV$54,$F$43:$AF$43)-$C$17))</f>
        <v>1.16969845146358</v>
      </c>
    </row>
    <row r="111" customFormat="false" ht="13.5" hidden="false" customHeight="false" outlineLevel="0" collapsed="false">
      <c r="A111" s="155"/>
      <c r="B111" s="86" t="s">
        <v>350</v>
      </c>
      <c r="D111" s="183" t="n">
        <f aca="false">D91</f>
        <v>1.2289674</v>
      </c>
      <c r="E111" s="253"/>
      <c r="F111" s="253"/>
      <c r="G111" s="288" t="n">
        <v>0.353989321783134</v>
      </c>
      <c r="H111" s="288" t="n">
        <v>0.292682926829268</v>
      </c>
      <c r="I111" s="289" t="n">
        <v>0.346334864557023</v>
      </c>
      <c r="J111" s="289" t="n">
        <v>0.346334864557023</v>
      </c>
      <c r="K111" s="289" t="n">
        <v>0.346334864557023</v>
      </c>
      <c r="L111" s="289" t="n">
        <v>0.346334864557023</v>
      </c>
      <c r="M111" s="289" t="n">
        <v>0.346334864557023</v>
      </c>
      <c r="N111" s="289" t="n">
        <v>0.346334864557023</v>
      </c>
      <c r="O111" s="289" t="n">
        <v>0.346334864557023</v>
      </c>
      <c r="P111" s="289" t="n">
        <v>0.346334864557023</v>
      </c>
      <c r="Q111" s="289" t="n">
        <v>0.346334864557023</v>
      </c>
      <c r="R111" s="288" t="n">
        <v>0.367761470204803</v>
      </c>
      <c r="S111" s="289" t="n">
        <v>0.346334864557023</v>
      </c>
      <c r="T111" s="288" t="n">
        <v>0.370998494731561</v>
      </c>
      <c r="U111" s="289" t="n">
        <v>0.346334864557023</v>
      </c>
      <c r="V111" s="289" t="n">
        <v>0.346334864557023</v>
      </c>
      <c r="W111" s="289" t="n">
        <v>0.346334864557023</v>
      </c>
      <c r="X111" s="289" t="n">
        <v>0.346334864557023</v>
      </c>
      <c r="Y111" s="289" t="n">
        <v>0.346334864557023</v>
      </c>
      <c r="Z111" s="289" t="n">
        <v>0.346334864557023</v>
      </c>
      <c r="AA111" s="289" t="n">
        <v>0.346334864557023</v>
      </c>
      <c r="AB111" s="289" t="n">
        <v>0.346334864557023</v>
      </c>
      <c r="AC111" s="289" t="n">
        <v>0.346334864557023</v>
      </c>
      <c r="AD111" s="288" t="n">
        <v>0.353896566462459</v>
      </c>
      <c r="AE111" s="289" t="n">
        <v>0.346334864557023</v>
      </c>
      <c r="AF111" s="289" t="n">
        <v>0.346334864557023</v>
      </c>
      <c r="AG111" s="290" t="n">
        <v>0.346334864557023</v>
      </c>
      <c r="AH111" s="280" t="n">
        <v>0.346334864557023</v>
      </c>
      <c r="AK111" s="314" t="n">
        <f aca="false">ROUND(D111*G111*AU111,4)</f>
        <v>0.5569</v>
      </c>
      <c r="AL111" s="180" t="n">
        <f aca="false">ROUND(D111*(LOOKUP($C$18*1,$H$54:$AH$54,$H111:$AH111)*(LOOKUP($C$18*1,$AV$54:$BV$54,$AV111:$BV111))),4)</f>
        <v>0.5136</v>
      </c>
      <c r="AM111" s="174" t="n">
        <f aca="false">ROUND(D111*(LOOKUP($C$18*1,$H$54:$AH$54,$H111:$AH111)*BY111),4)</f>
        <v>0.4944</v>
      </c>
      <c r="AQ111" s="155"/>
      <c r="AR111" s="86" t="s">
        <v>350</v>
      </c>
      <c r="AS111" s="30"/>
      <c r="AT111" s="172" t="n">
        <f aca="false">ROUND('Model Sheet 2'!BH110,0)</f>
        <v>0</v>
      </c>
      <c r="AU111" s="281" t="n">
        <v>1.280177</v>
      </c>
      <c r="AV111" s="281" t="n">
        <v>1.081806</v>
      </c>
      <c r="AW111" s="282" t="n">
        <v>1.123647</v>
      </c>
      <c r="AX111" s="282" t="n">
        <v>1.375944</v>
      </c>
      <c r="AY111" s="282" t="n">
        <v>1.150469</v>
      </c>
      <c r="AZ111" s="282" t="n">
        <v>1.112822</v>
      </c>
      <c r="BA111" s="282" t="n">
        <v>1</v>
      </c>
      <c r="BB111" s="282" t="n">
        <v>1.170618</v>
      </c>
      <c r="BC111" s="282" t="n">
        <v>1</v>
      </c>
      <c r="BD111" s="282" t="n">
        <v>1.182068</v>
      </c>
      <c r="BE111" s="282" t="n">
        <v>1.230049</v>
      </c>
      <c r="BF111" s="278" t="n">
        <v>1.238359</v>
      </c>
      <c r="BG111" s="282" t="n">
        <v>1.22437</v>
      </c>
      <c r="BH111" s="268" t="n">
        <v>1.202575</v>
      </c>
      <c r="BI111" s="282" t="n">
        <v>1.077515</v>
      </c>
      <c r="BJ111" s="282" t="n">
        <v>1.263183</v>
      </c>
      <c r="BK111" s="282" t="n">
        <v>1.148873</v>
      </c>
      <c r="BL111" s="282" t="n">
        <v>1.116726</v>
      </c>
      <c r="BM111" s="282" t="n">
        <v>1.117672</v>
      </c>
      <c r="BN111" s="282" t="n">
        <v>1.132249</v>
      </c>
      <c r="BO111" s="282" t="n">
        <v>1.207894</v>
      </c>
      <c r="BP111" s="282" t="n">
        <v>1.143173</v>
      </c>
      <c r="BQ111" s="282" t="n">
        <v>1</v>
      </c>
      <c r="BR111" s="278" t="n">
        <v>1.180936</v>
      </c>
      <c r="BS111" s="282" t="n">
        <v>1.05728</v>
      </c>
      <c r="BT111" s="282" t="n">
        <v>1.170473</v>
      </c>
      <c r="BU111" s="282" t="n">
        <v>1.081806</v>
      </c>
      <c r="BV111" s="282" t="n">
        <v>1</v>
      </c>
      <c r="BW111" s="30"/>
      <c r="BX111" s="156"/>
      <c r="BY111" s="256" t="n">
        <f aca="false">IF(MIN(CB111,CC111)&gt;1.01,MIN(CB111,CC111),1.01)</f>
        <v>1.13671111235865</v>
      </c>
      <c r="BZ111" s="256" t="n">
        <f aca="false">SLOPE(AU111:BV111,E$43:AF$43)</f>
        <v>1.80061822668158E-007</v>
      </c>
      <c r="CA111" s="256" t="n">
        <f aca="false">INTERCEPT(AU111:BV111,E$43:AF$43)</f>
        <v>1.1359600744963</v>
      </c>
      <c r="CB111" s="256" t="n">
        <f aca="false">CA111+$C$17*BZ111</f>
        <v>1.13671111235865</v>
      </c>
      <c r="CC111" s="256" t="n">
        <f aca="false">LOOKUP($C$18*1,$AV$54:$BV$54,$AV111:$BV111)-(BZ111*(LOOKUP($C$18*1,$AV$54:$BV$54,$F$43:$AF$43)-$C$17))</f>
        <v>1.18110849922612</v>
      </c>
    </row>
    <row r="112" customFormat="false" ht="13.5" hidden="false" customHeight="false" outlineLevel="0" collapsed="false">
      <c r="A112" s="150" t="s">
        <v>379</v>
      </c>
      <c r="B112" s="272"/>
      <c r="C112" s="272"/>
      <c r="D112" s="304" t="n">
        <f aca="false">D92</f>
        <v>20.8905614715</v>
      </c>
      <c r="E112" s="305" t="n">
        <f aca="false">E92</f>
        <v>13.711427</v>
      </c>
      <c r="F112" s="306" t="n">
        <f aca="false">F92</f>
        <v>11.4406323076564</v>
      </c>
      <c r="G112" s="307" t="n">
        <v>0.344537</v>
      </c>
      <c r="H112" s="308" t="n">
        <v>0.240266</v>
      </c>
      <c r="I112" s="289" t="n">
        <v>0.30897475</v>
      </c>
      <c r="J112" s="289" t="n">
        <v>0.30897475</v>
      </c>
      <c r="K112" s="289" t="n">
        <v>0.30897475</v>
      </c>
      <c r="L112" s="289" t="n">
        <v>0.30897475</v>
      </c>
      <c r="M112" s="289" t="n">
        <v>0.30897475</v>
      </c>
      <c r="N112" s="289" t="n">
        <v>0.30897475</v>
      </c>
      <c r="O112" s="289" t="n">
        <v>0.30897475</v>
      </c>
      <c r="P112" s="289" t="n">
        <v>0.30897475</v>
      </c>
      <c r="Q112" s="289" t="n">
        <v>0.30897475</v>
      </c>
      <c r="R112" s="308" t="n">
        <v>0.298622</v>
      </c>
      <c r="S112" s="289" t="n">
        <v>0.30897475</v>
      </c>
      <c r="T112" s="308" t="n">
        <v>0.373307</v>
      </c>
      <c r="U112" s="289" t="n">
        <v>0.30897475</v>
      </c>
      <c r="V112" s="289" t="n">
        <v>0.30897475</v>
      </c>
      <c r="W112" s="289" t="n">
        <v>0.30897475</v>
      </c>
      <c r="X112" s="289" t="n">
        <v>0.30897475</v>
      </c>
      <c r="Y112" s="289" t="n">
        <v>0.30897475</v>
      </c>
      <c r="Z112" s="289" t="n">
        <v>0.30897475</v>
      </c>
      <c r="AA112" s="289" t="n">
        <v>0.30897475</v>
      </c>
      <c r="AB112" s="289" t="n">
        <v>0.30897475</v>
      </c>
      <c r="AC112" s="289" t="n">
        <v>0.30897475</v>
      </c>
      <c r="AD112" s="308" t="n">
        <v>0.323704</v>
      </c>
      <c r="AE112" s="289" t="n">
        <v>0.30897475</v>
      </c>
      <c r="AF112" s="289" t="n">
        <v>0.30897475</v>
      </c>
      <c r="AG112" s="290" t="n">
        <v>0.30897475</v>
      </c>
      <c r="AH112" s="316" t="n">
        <v>0.30897475</v>
      </c>
      <c r="AI112" s="151"/>
      <c r="AJ112" s="154"/>
      <c r="AK112" s="317" t="n">
        <f aca="false">ROUND(D112*G112*AU112,4)</f>
        <v>10.5013</v>
      </c>
      <c r="AL112" s="180" t="n">
        <f aca="false">ROUND(D112*(LOOKUP($C$18*1,$H$54:$AH$54,$H112:$AH112)*(LOOKUP($C$18*1,$AV$54:$BV$54,$AV112:$BV112))),4)</f>
        <v>8.3278</v>
      </c>
      <c r="AM112" s="174" t="n">
        <f aca="false">ROUND(D112*(LOOKUP($C$18*1,$H$54:$AH$54,$H112:$AH112)*BY112),4)</f>
        <v>8.0694</v>
      </c>
      <c r="AQ112" s="183" t="s">
        <v>380</v>
      </c>
      <c r="AR112" s="74"/>
      <c r="AS112" s="74"/>
      <c r="AT112" s="253"/>
      <c r="AU112" s="318" t="n">
        <v>1.459</v>
      </c>
      <c r="AV112" s="288" t="n">
        <v>1.121</v>
      </c>
      <c r="AW112" s="311" t="n">
        <v>1.2315</v>
      </c>
      <c r="AX112" s="311" t="n">
        <v>1.2315</v>
      </c>
      <c r="AY112" s="311" t="n">
        <v>1.2315</v>
      </c>
      <c r="AZ112" s="311" t="n">
        <v>1.2315</v>
      </c>
      <c r="BA112" s="311" t="n">
        <v>1</v>
      </c>
      <c r="BB112" s="311" t="n">
        <v>1.2315</v>
      </c>
      <c r="BC112" s="311" t="n">
        <v>1</v>
      </c>
      <c r="BD112" s="311" t="n">
        <v>1.2315</v>
      </c>
      <c r="BE112" s="311" t="n">
        <v>1.2315</v>
      </c>
      <c r="BF112" s="288" t="n">
        <v>1.347</v>
      </c>
      <c r="BG112" s="311" t="n">
        <v>1.2315</v>
      </c>
      <c r="BH112" s="276" t="n">
        <v>1.272</v>
      </c>
      <c r="BI112" s="311" t="n">
        <v>1.2315</v>
      </c>
      <c r="BJ112" s="311" t="n">
        <v>1.2315</v>
      </c>
      <c r="BK112" s="311" t="n">
        <v>1.2315</v>
      </c>
      <c r="BL112" s="311" t="n">
        <v>1.2315</v>
      </c>
      <c r="BM112" s="311" t="n">
        <v>1.2315</v>
      </c>
      <c r="BN112" s="311" t="n">
        <v>1.2315</v>
      </c>
      <c r="BO112" s="311" t="n">
        <v>1.2315</v>
      </c>
      <c r="BP112" s="311" t="n">
        <v>1.2315</v>
      </c>
      <c r="BQ112" s="311" t="n">
        <v>1</v>
      </c>
      <c r="BR112" s="288" t="n">
        <v>1.2315</v>
      </c>
      <c r="BS112" s="311" t="n">
        <v>1.2315</v>
      </c>
      <c r="BT112" s="311" t="n">
        <v>1.2315</v>
      </c>
      <c r="BU112" s="311" t="n">
        <v>1.2315</v>
      </c>
      <c r="BV112" s="311" t="n">
        <v>1</v>
      </c>
      <c r="BW112" s="68"/>
      <c r="BX112" s="184"/>
      <c r="BY112" s="256" t="n">
        <f aca="false">IF(MIN(CB112,CC112)&gt;1.01,MIN(CB112,CC112),1.01)</f>
        <v>1.19327856238931</v>
      </c>
      <c r="BZ112" s="256" t="n">
        <f aca="false">SLOPE(AU112:BV112,E$43:AF$43)</f>
        <v>3.09432610631513E-007</v>
      </c>
      <c r="CA112" s="256" t="n">
        <f aca="false">INTERCEPT(AU112:BV112,E$43:AF$43)</f>
        <v>1.19198791897037</v>
      </c>
      <c r="CB112" s="256" t="n">
        <f aca="false">CA112+$C$17*BZ112</f>
        <v>1.19327856238931</v>
      </c>
      <c r="CC112" s="256" t="n">
        <f aca="false">LOOKUP($C$18*1,$AV$54:$BV$54,$AV112:$BV112)-(BZ112*(LOOKUP($C$18*1,$AV$54:$BV$54,$F$43:$AF$43)-$C$17))</f>
        <v>1.23179643644099</v>
      </c>
    </row>
    <row r="113" customFormat="false" ht="13.5" hidden="false" customHeight="false" outlineLevel="0" collapsed="false">
      <c r="A113" s="150" t="s">
        <v>381</v>
      </c>
      <c r="B113" s="272"/>
      <c r="C113" s="272"/>
      <c r="D113" s="183"/>
      <c r="E113" s="68"/>
      <c r="F113" s="184"/>
      <c r="G113" s="151"/>
      <c r="H113" s="151"/>
      <c r="I113" s="151"/>
      <c r="J113" s="151"/>
      <c r="K113" s="151"/>
      <c r="L113" s="151"/>
      <c r="M113" s="151"/>
      <c r="N113" s="151"/>
      <c r="O113" s="151"/>
      <c r="P113" s="151"/>
      <c r="Q113" s="151"/>
      <c r="R113" s="151"/>
      <c r="S113" s="151"/>
      <c r="T113" s="151"/>
      <c r="U113" s="151"/>
      <c r="V113" s="151"/>
      <c r="W113" s="151"/>
      <c r="X113" s="151"/>
      <c r="Y113" s="151"/>
      <c r="Z113" s="151"/>
      <c r="AA113" s="151"/>
      <c r="AB113" s="151"/>
      <c r="AC113" s="151"/>
      <c r="AD113" s="151"/>
      <c r="AE113" s="151"/>
      <c r="AF113" s="151"/>
      <c r="AG113" s="151"/>
      <c r="AH113" s="151"/>
      <c r="AI113" s="151"/>
      <c r="AJ113" s="154"/>
      <c r="AK113" s="317" t="n">
        <f aca="false">SUM(AK100:AK112)-AK101</f>
        <v>20.3099000006914</v>
      </c>
      <c r="AL113" s="317" t="n">
        <f aca="false">SUM(AL100:AL112)-AL101</f>
        <v>17.6747999936342</v>
      </c>
      <c r="AM113" s="310" t="n">
        <f aca="false">SUM(AM100:AM112)-AM101</f>
        <v>17.259299993515</v>
      </c>
      <c r="AQ113" s="86"/>
      <c r="AR113" s="86"/>
      <c r="AS113" s="86"/>
      <c r="AT113" s="86"/>
      <c r="AU113" s="86"/>
      <c r="AV113" s="86"/>
      <c r="AW113" s="86"/>
      <c r="AX113" s="86"/>
      <c r="AY113" s="86"/>
      <c r="AZ113" s="86"/>
      <c r="BA113" s="86"/>
      <c r="BB113" s="86"/>
      <c r="BC113" s="86"/>
      <c r="BD113" s="86"/>
      <c r="BE113" s="86"/>
      <c r="BF113" s="86"/>
      <c r="BG113" s="86"/>
      <c r="BH113" s="86"/>
      <c r="BI113" s="86"/>
      <c r="BJ113" s="86"/>
      <c r="BK113" s="86"/>
      <c r="BL113" s="86"/>
      <c r="BM113" s="86"/>
      <c r="BN113" s="86"/>
      <c r="BO113" s="86"/>
      <c r="BP113" s="86"/>
      <c r="BQ113" s="86"/>
      <c r="BR113" s="86"/>
      <c r="BS113" s="86"/>
      <c r="BT113" s="86"/>
      <c r="BU113" s="86"/>
      <c r="BV113" s="86"/>
      <c r="BY113" s="265"/>
      <c r="BZ113" s="86"/>
      <c r="CA113" s="86"/>
      <c r="CB113" s="86"/>
      <c r="CC113" s="256"/>
    </row>
    <row r="114" customFormat="false" ht="12.75" hidden="false" customHeight="false" outlineLevel="0" collapsed="false">
      <c r="AI114" s="70"/>
      <c r="AJ114" s="70"/>
      <c r="AK114" s="70"/>
      <c r="AQ114" s="86"/>
      <c r="AR114" s="86"/>
      <c r="AS114" s="86"/>
      <c r="AT114" s="86"/>
      <c r="AU114" s="86"/>
      <c r="AV114" s="86"/>
      <c r="AW114" s="86"/>
      <c r="AX114" s="86"/>
      <c r="AY114" s="86"/>
      <c r="AZ114" s="86"/>
      <c r="BA114" s="86"/>
      <c r="BB114" s="86"/>
      <c r="BC114" s="86"/>
      <c r="BD114" s="86"/>
      <c r="BE114" s="86"/>
      <c r="BF114" s="86"/>
      <c r="BG114" s="86"/>
      <c r="BH114" s="86"/>
      <c r="BI114" s="86"/>
      <c r="BJ114" s="86"/>
      <c r="BK114" s="86"/>
      <c r="BL114" s="86"/>
      <c r="BM114" s="86"/>
      <c r="BN114" s="86"/>
      <c r="BO114" s="86"/>
      <c r="BP114" s="86"/>
      <c r="BQ114" s="86"/>
      <c r="BR114" s="86"/>
      <c r="BS114" s="86"/>
      <c r="BT114" s="86"/>
      <c r="BU114" s="86"/>
      <c r="BV114" s="86"/>
      <c r="BY114" s="265"/>
      <c r="BZ114" s="86"/>
      <c r="CA114" s="86"/>
      <c r="CB114" s="86"/>
      <c r="CC114" s="256"/>
    </row>
    <row r="115" customFormat="false" ht="13.5" hidden="false" customHeight="false" outlineLevel="0" collapsed="false">
      <c r="A115" s="0" t="s">
        <v>385</v>
      </c>
      <c r="AI115" s="70"/>
      <c r="AJ115" s="70"/>
      <c r="AK115" s="70"/>
      <c r="AQ115" s="0" t="s">
        <v>386</v>
      </c>
    </row>
    <row r="116" customFormat="false" ht="12.75" hidden="false" customHeight="false" outlineLevel="0" collapsed="false">
      <c r="A116" s="251"/>
      <c r="B116" s="153"/>
      <c r="C116" s="153"/>
      <c r="D116" s="251" t="s">
        <v>329</v>
      </c>
      <c r="E116" s="153"/>
      <c r="F116" s="153"/>
      <c r="G116" s="251" t="s">
        <v>387</v>
      </c>
      <c r="H116" s="153"/>
      <c r="I116" s="153"/>
      <c r="J116" s="153"/>
      <c r="K116" s="153"/>
      <c r="L116" s="153"/>
      <c r="M116" s="153"/>
      <c r="N116" s="153"/>
      <c r="O116" s="153"/>
      <c r="P116" s="153"/>
      <c r="Q116" s="153"/>
      <c r="R116" s="153"/>
      <c r="S116" s="153"/>
      <c r="T116" s="153"/>
      <c r="U116" s="153"/>
      <c r="V116" s="153"/>
      <c r="W116" s="153"/>
      <c r="X116" s="153"/>
      <c r="Y116" s="153"/>
      <c r="Z116" s="153"/>
      <c r="AA116" s="153"/>
      <c r="AB116" s="153"/>
      <c r="AC116" s="153"/>
      <c r="AD116" s="153"/>
      <c r="AE116" s="153"/>
      <c r="AF116" s="153"/>
      <c r="AG116" s="153"/>
      <c r="AH116" s="153"/>
      <c r="AI116" s="153"/>
      <c r="AJ116" s="158"/>
      <c r="AK116" s="189"/>
      <c r="AL116" s="297"/>
      <c r="AM116" s="171"/>
      <c r="AQ116" s="251"/>
      <c r="AR116" s="153"/>
      <c r="AS116" s="158"/>
      <c r="AT116" s="153"/>
      <c r="AU116" s="251"/>
      <c r="AV116" s="251" t="s">
        <v>327</v>
      </c>
      <c r="AW116" s="153"/>
      <c r="AX116" s="153"/>
      <c r="AY116" s="153"/>
      <c r="AZ116" s="153"/>
      <c r="BA116" s="153"/>
      <c r="BB116" s="153"/>
      <c r="BC116" s="153"/>
      <c r="BD116" s="153"/>
      <c r="BE116" s="153"/>
      <c r="BF116" s="153"/>
      <c r="BG116" s="153"/>
      <c r="BH116" s="153"/>
      <c r="BI116" s="153"/>
      <c r="BJ116" s="153"/>
      <c r="BK116" s="153"/>
      <c r="BL116" s="153"/>
      <c r="BM116" s="153"/>
      <c r="BN116" s="153"/>
      <c r="BO116" s="153"/>
      <c r="BP116" s="153"/>
      <c r="BQ116" s="153"/>
      <c r="BR116" s="153"/>
      <c r="BS116" s="153"/>
      <c r="BT116" s="153"/>
      <c r="BU116" s="153"/>
      <c r="BV116" s="153"/>
      <c r="BW116" s="153"/>
      <c r="BX116" s="158"/>
      <c r="BY116" s="30"/>
    </row>
    <row r="117" customFormat="false" ht="12.75" hidden="false" customHeight="false" outlineLevel="0" collapsed="false">
      <c r="A117" s="155"/>
      <c r="B117" s="30" t="s">
        <v>328</v>
      </c>
      <c r="C117" s="30"/>
      <c r="D117" s="155"/>
      <c r="E117" s="30"/>
      <c r="F117" s="30"/>
      <c r="G117" s="155" t="s">
        <v>368</v>
      </c>
      <c r="H117" s="30" t="n">
        <v>1</v>
      </c>
      <c r="I117" s="30" t="n">
        <v>2</v>
      </c>
      <c r="J117" s="30" t="n">
        <v>3</v>
      </c>
      <c r="K117" s="30" t="n">
        <v>4</v>
      </c>
      <c r="L117" s="30" t="n">
        <v>5</v>
      </c>
      <c r="M117" s="30" t="n">
        <v>6</v>
      </c>
      <c r="N117" s="30" t="n">
        <v>7</v>
      </c>
      <c r="O117" s="30" t="n">
        <v>8</v>
      </c>
      <c r="P117" s="30" t="n">
        <v>9</v>
      </c>
      <c r="Q117" s="30" t="n">
        <v>10</v>
      </c>
      <c r="R117" s="30" t="n">
        <v>11</v>
      </c>
      <c r="S117" s="30" t="n">
        <v>12</v>
      </c>
      <c r="T117" s="30" t="n">
        <v>13</v>
      </c>
      <c r="U117" s="30" t="n">
        <v>14</v>
      </c>
      <c r="V117" s="30" t="n">
        <v>15</v>
      </c>
      <c r="W117" s="30" t="n">
        <v>16</v>
      </c>
      <c r="X117" s="30" t="n">
        <v>17</v>
      </c>
      <c r="Y117" s="30" t="n">
        <v>18</v>
      </c>
      <c r="Z117" s="30" t="n">
        <v>19</v>
      </c>
      <c r="AA117" s="30" t="n">
        <v>20</v>
      </c>
      <c r="AB117" s="30" t="n">
        <v>21</v>
      </c>
      <c r="AC117" s="30" t="n">
        <v>22</v>
      </c>
      <c r="AD117" s="30" t="n">
        <v>23</v>
      </c>
      <c r="AE117" s="30" t="n">
        <v>24</v>
      </c>
      <c r="AF117" s="30" t="n">
        <v>25</v>
      </c>
      <c r="AG117" s="30" t="n">
        <v>26</v>
      </c>
      <c r="AH117" s="30" t="n">
        <v>27</v>
      </c>
      <c r="AI117" s="0" t="n">
        <v>28</v>
      </c>
      <c r="AJ117" s="156" t="n">
        <v>29</v>
      </c>
      <c r="AK117" s="86" t="s">
        <v>331</v>
      </c>
      <c r="AL117" s="180" t="s">
        <v>271</v>
      </c>
      <c r="AM117" s="174" t="s">
        <v>332</v>
      </c>
      <c r="AQ117" s="155"/>
      <c r="AR117" s="30" t="s">
        <v>328</v>
      </c>
      <c r="AS117" s="156"/>
      <c r="AT117" s="30" t="s">
        <v>329</v>
      </c>
      <c r="AU117" s="155" t="s">
        <v>330</v>
      </c>
      <c r="AV117" s="155" t="n">
        <v>1</v>
      </c>
      <c r="AW117" s="30" t="n">
        <v>2</v>
      </c>
      <c r="AX117" s="30" t="n">
        <v>3</v>
      </c>
      <c r="AY117" s="30" t="n">
        <v>4</v>
      </c>
      <c r="AZ117" s="30" t="n">
        <v>5</v>
      </c>
      <c r="BA117" s="30" t="n">
        <v>6</v>
      </c>
      <c r="BB117" s="30" t="n">
        <v>7</v>
      </c>
      <c r="BC117" s="30" t="n">
        <v>8</v>
      </c>
      <c r="BD117" s="30" t="n">
        <v>9</v>
      </c>
      <c r="BE117" s="30" t="n">
        <v>10</v>
      </c>
      <c r="BF117" s="30" t="n">
        <v>11</v>
      </c>
      <c r="BG117" s="30" t="n">
        <v>12</v>
      </c>
      <c r="BH117" s="30" t="n">
        <v>13</v>
      </c>
      <c r="BI117" s="30" t="n">
        <v>14</v>
      </c>
      <c r="BJ117" s="30" t="n">
        <v>15</v>
      </c>
      <c r="BK117" s="30" t="n">
        <v>16</v>
      </c>
      <c r="BL117" s="30" t="n">
        <v>17</v>
      </c>
      <c r="BM117" s="30" t="n">
        <v>18</v>
      </c>
      <c r="BN117" s="30" t="n">
        <v>19</v>
      </c>
      <c r="BO117" s="30" t="n">
        <v>20</v>
      </c>
      <c r="BP117" s="30" t="n">
        <v>21</v>
      </c>
      <c r="BQ117" s="30" t="n">
        <v>22</v>
      </c>
      <c r="BR117" s="30" t="n">
        <v>23</v>
      </c>
      <c r="BS117" s="30" t="n">
        <v>24</v>
      </c>
      <c r="BT117" s="30" t="n">
        <v>25</v>
      </c>
      <c r="BU117" s="30" t="n">
        <v>26</v>
      </c>
      <c r="BV117" s="30" t="n">
        <v>27</v>
      </c>
      <c r="BW117" s="0" t="n">
        <v>28</v>
      </c>
      <c r="BX117" s="156" t="n">
        <v>29</v>
      </c>
      <c r="BY117" s="30"/>
    </row>
    <row r="118" customFormat="false" ht="13.5" hidden="false" customHeight="false" outlineLevel="0" collapsed="false">
      <c r="A118" s="183"/>
      <c r="B118" s="68"/>
      <c r="C118" s="68"/>
      <c r="D118" s="183" t="s">
        <v>368</v>
      </c>
      <c r="E118" s="68" t="s">
        <v>122</v>
      </c>
      <c r="F118" s="68" t="s">
        <v>5</v>
      </c>
      <c r="G118" s="155"/>
      <c r="H118" s="30"/>
      <c r="I118" s="30"/>
      <c r="J118" s="30"/>
      <c r="K118" s="30"/>
      <c r="L118" s="30"/>
      <c r="M118" s="30"/>
      <c r="N118" s="30"/>
      <c r="O118" s="30"/>
      <c r="P118" s="30"/>
      <c r="Q118" s="30"/>
      <c r="R118" s="30"/>
      <c r="S118" s="30"/>
      <c r="T118" s="30"/>
      <c r="U118" s="30"/>
      <c r="V118" s="30"/>
      <c r="W118" s="30"/>
      <c r="X118" s="30"/>
      <c r="Y118" s="30"/>
      <c r="Z118" s="30"/>
      <c r="AA118" s="30"/>
      <c r="AB118" s="30"/>
      <c r="AC118" s="30"/>
      <c r="AD118" s="30"/>
      <c r="AE118" s="30"/>
      <c r="AF118" s="30"/>
      <c r="AG118" s="30"/>
      <c r="AH118" s="68"/>
      <c r="AI118" s="68"/>
      <c r="AJ118" s="184"/>
      <c r="AK118" s="74"/>
      <c r="AL118" s="286" t="s">
        <v>333</v>
      </c>
      <c r="AM118" s="168" t="s">
        <v>334</v>
      </c>
      <c r="AQ118" s="183"/>
      <c r="AR118" s="68"/>
      <c r="AS118" s="184"/>
      <c r="AT118" s="68"/>
      <c r="AU118" s="183"/>
      <c r="AV118" s="183"/>
      <c r="AW118" s="68"/>
      <c r="AX118" s="68"/>
      <c r="AY118" s="68"/>
      <c r="AZ118" s="68"/>
      <c r="BA118" s="68"/>
      <c r="BB118" s="68"/>
      <c r="BC118" s="68"/>
      <c r="BD118" s="68"/>
      <c r="BE118" s="68"/>
      <c r="BF118" s="68"/>
      <c r="BG118" s="68"/>
      <c r="BH118" s="68"/>
      <c r="BI118" s="68"/>
      <c r="BJ118" s="68"/>
      <c r="BK118" s="68"/>
      <c r="BL118" s="68"/>
      <c r="BM118" s="68"/>
      <c r="BN118" s="68"/>
      <c r="BO118" s="68"/>
      <c r="BP118" s="68"/>
      <c r="BQ118" s="68"/>
      <c r="BR118" s="68"/>
      <c r="BS118" s="68"/>
      <c r="BT118" s="68"/>
      <c r="BU118" s="68"/>
      <c r="BV118" s="68"/>
      <c r="BW118" s="68"/>
      <c r="BX118" s="184"/>
      <c r="BY118" s="30"/>
      <c r="BZ118" s="0" t="s">
        <v>335</v>
      </c>
      <c r="CA118" s="0" t="s">
        <v>336</v>
      </c>
      <c r="CB118" s="0" t="s">
        <v>337</v>
      </c>
      <c r="CC118" s="0" t="s">
        <v>338</v>
      </c>
    </row>
    <row r="119" customFormat="false" ht="12.75" hidden="false" customHeight="false" outlineLevel="0" collapsed="false">
      <c r="A119" s="251" t="s">
        <v>369</v>
      </c>
      <c r="B119" s="153"/>
      <c r="C119" s="153"/>
      <c r="D119" s="155"/>
      <c r="E119" s="252"/>
      <c r="F119" s="30"/>
      <c r="G119" s="251"/>
      <c r="H119" s="153"/>
      <c r="I119" s="153"/>
      <c r="J119" s="153"/>
      <c r="K119" s="153"/>
      <c r="L119" s="153"/>
      <c r="M119" s="153"/>
      <c r="N119" s="153"/>
      <c r="O119" s="153"/>
      <c r="P119" s="153"/>
      <c r="Q119" s="153"/>
      <c r="R119" s="153"/>
      <c r="S119" s="153"/>
      <c r="T119" s="153"/>
      <c r="U119" s="153"/>
      <c r="V119" s="153"/>
      <c r="W119" s="153"/>
      <c r="X119" s="153"/>
      <c r="Y119" s="153"/>
      <c r="Z119" s="153"/>
      <c r="AA119" s="153"/>
      <c r="AB119" s="153"/>
      <c r="AC119" s="153"/>
      <c r="AD119" s="153"/>
      <c r="AE119" s="153"/>
      <c r="AF119" s="153"/>
      <c r="AG119" s="153"/>
      <c r="AH119" s="153"/>
      <c r="AI119" s="153"/>
      <c r="AJ119" s="156"/>
      <c r="AK119" s="86"/>
      <c r="AL119" s="180"/>
      <c r="AM119" s="174"/>
      <c r="AQ119" s="251" t="s">
        <v>339</v>
      </c>
      <c r="AR119" s="153"/>
      <c r="AS119" s="153"/>
      <c r="AT119" s="252"/>
      <c r="AU119" s="153"/>
      <c r="AV119" s="30"/>
      <c r="AW119" s="30"/>
      <c r="AX119" s="30"/>
      <c r="AY119" s="30"/>
      <c r="AZ119" s="30"/>
      <c r="BA119" s="30"/>
      <c r="BB119" s="30"/>
      <c r="BC119" s="30"/>
      <c r="BD119" s="30"/>
      <c r="BE119" s="30"/>
      <c r="BF119" s="30"/>
      <c r="BG119" s="30"/>
      <c r="BH119" s="30"/>
      <c r="BI119" s="30"/>
      <c r="BJ119" s="30"/>
      <c r="BK119" s="30"/>
      <c r="BL119" s="30"/>
      <c r="BM119" s="30"/>
      <c r="BN119" s="30"/>
      <c r="BO119" s="30"/>
      <c r="BP119" s="30"/>
      <c r="BQ119" s="30"/>
      <c r="BR119" s="30"/>
      <c r="BS119" s="30"/>
      <c r="BT119" s="30"/>
      <c r="BU119" s="30"/>
      <c r="BV119" s="153"/>
      <c r="BW119" s="153"/>
      <c r="BX119" s="158"/>
      <c r="BY119" s="30"/>
    </row>
    <row r="120" customFormat="false" ht="12.75" hidden="false" customHeight="false" outlineLevel="0" collapsed="false">
      <c r="A120" s="155"/>
      <c r="B120" s="86" t="s">
        <v>340</v>
      </c>
      <c r="D120" s="155" t="n">
        <f aca="false">D100</f>
        <v>1.57518555</v>
      </c>
      <c r="E120" s="172"/>
      <c r="F120" s="172"/>
      <c r="G120" s="277" t="n">
        <v>0.159605294476813</v>
      </c>
      <c r="H120" s="278" t="n">
        <v>0.159393661001378</v>
      </c>
      <c r="I120" s="269" t="n">
        <v>0.159623128994373</v>
      </c>
      <c r="J120" s="269" t="n">
        <v>0.159623128994373</v>
      </c>
      <c r="K120" s="269" t="n">
        <v>0.159623128994373</v>
      </c>
      <c r="L120" s="269" t="n">
        <v>0.159623128994373</v>
      </c>
      <c r="M120" s="269" t="n">
        <v>0.159623128994373</v>
      </c>
      <c r="N120" s="269" t="n">
        <v>0.159623128994373</v>
      </c>
      <c r="O120" s="269" t="n">
        <v>0.159623128994373</v>
      </c>
      <c r="P120" s="269" t="n">
        <v>0.159623128994373</v>
      </c>
      <c r="Q120" s="269" t="n">
        <v>0.159623128994373</v>
      </c>
      <c r="R120" s="278" t="n">
        <v>0.159625194056332</v>
      </c>
      <c r="S120" s="269" t="n">
        <v>0.159623128994373</v>
      </c>
      <c r="T120" s="278" t="n">
        <v>0.159656309321611</v>
      </c>
      <c r="U120" s="269" t="n">
        <v>0.159623128994373</v>
      </c>
      <c r="V120" s="269" t="n">
        <v>0.159623128994373</v>
      </c>
      <c r="W120" s="269" t="n">
        <v>0.159623128994373</v>
      </c>
      <c r="X120" s="269" t="n">
        <v>0.159623128994373</v>
      </c>
      <c r="Y120" s="269" t="n">
        <v>0.159623128994373</v>
      </c>
      <c r="Z120" s="269" t="n">
        <v>0.159623128994373</v>
      </c>
      <c r="AA120" s="269" t="n">
        <v>0.159623128994373</v>
      </c>
      <c r="AB120" s="269" t="n">
        <v>0.159623128994373</v>
      </c>
      <c r="AC120" s="269" t="n">
        <v>0.159623128994373</v>
      </c>
      <c r="AD120" s="278" t="n">
        <v>0.159817351598174</v>
      </c>
      <c r="AE120" s="269" t="n">
        <v>0.159623128994373</v>
      </c>
      <c r="AF120" s="269" t="n">
        <v>0.159623128994373</v>
      </c>
      <c r="AG120" s="280" t="n">
        <v>0.159623128994373</v>
      </c>
      <c r="AH120" s="280" t="n">
        <v>0.159623128994373</v>
      </c>
      <c r="AI120" s="30"/>
      <c r="AJ120" s="156"/>
      <c r="AK120" s="256" t="n">
        <f aca="false">ROUND(D120*G120*AU120,4)</f>
        <v>0.3289</v>
      </c>
      <c r="AL120" s="298" t="n">
        <f aca="false">ROUND(D120*(LOOKUP($C$18*1,$H$54:$AH$54,$H120:$AH120)*(LOOKUP($C$18*1,$AV$54:$BV$54,$AV120:$BV120))),4)</f>
        <v>0.3023</v>
      </c>
      <c r="AM120" s="319" t="n">
        <f aca="false">ROUND(D120*(LOOKUP($C$18*1,$H$54:$AH$54,$H120:$AH120)*BY120),4)</f>
        <v>0.2878</v>
      </c>
      <c r="AQ120" s="155"/>
      <c r="AR120" s="86" t="s">
        <v>340</v>
      </c>
      <c r="AS120" s="30"/>
      <c r="AT120" s="172" t="n">
        <f aca="false">ROUND(('Model Sheet 2'!BH118+'Model Sheet 2'!BH119)*'Model Sheet 4'!AR145,0)</f>
        <v>0</v>
      </c>
      <c r="AU120" s="281" t="n">
        <v>1.308183</v>
      </c>
      <c r="AV120" s="281" t="n">
        <v>1.091639</v>
      </c>
      <c r="AW120" s="282" t="n">
        <v>1.131563</v>
      </c>
      <c r="AX120" s="282" t="n">
        <v>1.372426</v>
      </c>
      <c r="AY120" s="282" t="n">
        <v>1.17918</v>
      </c>
      <c r="AZ120" s="282" t="n">
        <v>1</v>
      </c>
      <c r="BA120" s="282" t="n">
        <v>1</v>
      </c>
      <c r="BB120" s="282" t="n">
        <v>1.187593</v>
      </c>
      <c r="BC120" s="282" t="n">
        <v>1</v>
      </c>
      <c r="BD120" s="282" t="n">
        <v>1.199862</v>
      </c>
      <c r="BE120" s="282" t="n">
        <v>1.229703</v>
      </c>
      <c r="BF120" s="278" t="n">
        <v>1.252003</v>
      </c>
      <c r="BG120" s="282" t="n">
        <v>1.231001</v>
      </c>
      <c r="BH120" s="268" t="n">
        <v>1.211643</v>
      </c>
      <c r="BI120" s="282" t="n">
        <v>1.091499</v>
      </c>
      <c r="BJ120" s="282" t="n">
        <v>1.285633</v>
      </c>
      <c r="BK120" s="282" t="n">
        <v>1.180948</v>
      </c>
      <c r="BL120" s="282" t="n">
        <v>1.109676</v>
      </c>
      <c r="BM120" s="282" t="n">
        <v>1.153701</v>
      </c>
      <c r="BN120" s="282" t="n">
        <v>1.135539</v>
      </c>
      <c r="BO120" s="282" t="n">
        <v>1.213742</v>
      </c>
      <c r="BP120" s="282" t="n">
        <v>1.166542</v>
      </c>
      <c r="BQ120" s="282" t="n">
        <v>1</v>
      </c>
      <c r="BR120" s="278" t="n">
        <v>1.200768</v>
      </c>
      <c r="BS120" s="282" t="n">
        <v>1.065651</v>
      </c>
      <c r="BT120" s="282" t="n">
        <v>1.177623</v>
      </c>
      <c r="BU120" s="282" t="n">
        <v>1.1005965</v>
      </c>
      <c r="BV120" s="282" t="n">
        <v>1</v>
      </c>
      <c r="BW120" s="30"/>
      <c r="BX120" s="156"/>
      <c r="BY120" s="256" t="n">
        <f aca="false">IF(MIN(CB120,CC120)&gt;1.01,MIN(CB120,CC120),1.01)</f>
        <v>1.14321821872144</v>
      </c>
      <c r="BZ120" s="256" t="n">
        <f aca="false">SLOPE(AU120:BV120,E$43:AF$43)</f>
        <v>1.97737387253769E-007</v>
      </c>
      <c r="CA120" s="256" t="n">
        <f aca="false">INTERCEPT(AU120:BV120,E$43:AF$43)</f>
        <v>1.14239345607921</v>
      </c>
      <c r="CB120" s="256" t="n">
        <f aca="false">CA120+$C$17*BZ120</f>
        <v>1.14321821872144</v>
      </c>
      <c r="CC120" s="256" t="n">
        <f aca="false">LOOKUP($C$18*1,$AV$54:$BV$54,$AV120:$BV120)-(BZ120*(LOOKUP($C$18*1,$AV$54:$BV$54,$F$43:$AF$43)-$C$17))</f>
        <v>1.20095743241699</v>
      </c>
    </row>
    <row r="121" customFormat="false" ht="12.75" hidden="false" customHeight="false" outlineLevel="0" collapsed="false">
      <c r="A121" s="155"/>
      <c r="B121" s="86" t="s">
        <v>378</v>
      </c>
      <c r="D121" s="155" t="n">
        <f aca="false">D101</f>
        <v>27303875.6063307</v>
      </c>
      <c r="E121" s="172"/>
      <c r="F121" s="172"/>
      <c r="G121" s="277" t="n">
        <v>0.0137194116483082</v>
      </c>
      <c r="H121" s="278" t="n">
        <v>0.0120967741935484</v>
      </c>
      <c r="I121" s="269" t="n">
        <v>0.012513456546546</v>
      </c>
      <c r="J121" s="269" t="n">
        <v>0.012513456546546</v>
      </c>
      <c r="K121" s="269" t="n">
        <v>0.012513456546546</v>
      </c>
      <c r="L121" s="269" t="n">
        <v>0.012513456546546</v>
      </c>
      <c r="M121" s="269" t="n">
        <v>0.012513456546546</v>
      </c>
      <c r="N121" s="269" t="n">
        <v>0.012513456546546</v>
      </c>
      <c r="O121" s="269" t="n">
        <v>0.012513456546546</v>
      </c>
      <c r="P121" s="269" t="n">
        <v>0.012513456546546</v>
      </c>
      <c r="Q121" s="269" t="n">
        <v>0.012513456546546</v>
      </c>
      <c r="R121" s="278" t="n">
        <v>0.013102511880516</v>
      </c>
      <c r="S121" s="269" t="n">
        <v>0.012513456546546</v>
      </c>
      <c r="T121" s="278" t="n">
        <v>0.0106153590976945</v>
      </c>
      <c r="U121" s="269" t="n">
        <v>0.012513456546546</v>
      </c>
      <c r="V121" s="269" t="n">
        <v>0.012513456546546</v>
      </c>
      <c r="W121" s="269" t="n">
        <v>0.012513456546546</v>
      </c>
      <c r="X121" s="269" t="n">
        <v>0.012513456546546</v>
      </c>
      <c r="Y121" s="269" t="n">
        <v>0.012513456546546</v>
      </c>
      <c r="Z121" s="269" t="n">
        <v>0.012513456546546</v>
      </c>
      <c r="AA121" s="269" t="n">
        <v>0.012513456546546</v>
      </c>
      <c r="AB121" s="269" t="n">
        <v>0.012513456546546</v>
      </c>
      <c r="AC121" s="269" t="n">
        <v>0.012513456546546</v>
      </c>
      <c r="AD121" s="278" t="n">
        <v>0.0142391810144253</v>
      </c>
      <c r="AE121" s="269" t="n">
        <v>0.012513456546546</v>
      </c>
      <c r="AF121" s="269" t="n">
        <v>0.012513456546546</v>
      </c>
      <c r="AG121" s="280" t="n">
        <v>0.012513456546546</v>
      </c>
      <c r="AH121" s="280" t="n">
        <v>0.012513456546546</v>
      </c>
      <c r="AI121" s="30"/>
      <c r="AJ121" s="156"/>
      <c r="AK121" s="256" t="n">
        <f aca="false">ROUND(D121*G121*AU121,4)</f>
        <v>775684.9346</v>
      </c>
      <c r="AL121" s="298" t="n">
        <f aca="false">ROUND(D121*(LOOKUP($C$18*1,$H$54:$AH$54,$H121:$AH121)*(LOOKUP($C$18*1,$AV$54:$BV$54,$AV121:$BV121))),4)</f>
        <v>642960.2948</v>
      </c>
      <c r="AM121" s="319" t="n">
        <f aca="false">ROUND(D121*(LOOKUP($C$18*1,$H$54:$AH$54,$H121:$AH121)*BY121),4)</f>
        <v>547275.9611</v>
      </c>
      <c r="AQ121" s="155"/>
      <c r="AR121" s="86" t="s">
        <v>378</v>
      </c>
      <c r="AS121" s="30"/>
      <c r="AT121" s="172" t="n">
        <f aca="false">ROUND(('Model Sheet 2'!BH118+'Model Sheet 2'!BH119+'Model Sheet 2'!BH120)*'Model Sheet 4'!AR147,0)</f>
        <v>0</v>
      </c>
      <c r="AU121" s="281" t="n">
        <v>2.07074</v>
      </c>
      <c r="AV121" s="281" t="n">
        <v>1.295031</v>
      </c>
      <c r="AW121" s="282" t="n">
        <v>1.372515</v>
      </c>
      <c r="AX121" s="282" t="n">
        <v>2.109111</v>
      </c>
      <c r="AY121" s="282" t="n">
        <v>1.603722</v>
      </c>
      <c r="AZ121" s="282" t="n">
        <v>1.382529</v>
      </c>
      <c r="BA121" s="282" t="n">
        <v>1</v>
      </c>
      <c r="BB121" s="282" t="n">
        <v>1.429438</v>
      </c>
      <c r="BC121" s="282" t="n">
        <v>1</v>
      </c>
      <c r="BD121" s="282" t="n">
        <v>1.628783</v>
      </c>
      <c r="BE121" s="282" t="n">
        <v>1.663953</v>
      </c>
      <c r="BF121" s="278" t="n">
        <v>1.649256</v>
      </c>
      <c r="BG121" s="282" t="n">
        <v>1.550946</v>
      </c>
      <c r="BH121" s="268" t="n">
        <v>1.78715</v>
      </c>
      <c r="BI121" s="282" t="n">
        <v>1</v>
      </c>
      <c r="BJ121" s="282" t="n">
        <v>1.678646</v>
      </c>
      <c r="BK121" s="282" t="n">
        <v>1.303527</v>
      </c>
      <c r="BL121" s="282" t="n">
        <v>1.239126</v>
      </c>
      <c r="BM121" s="282" t="n">
        <v>1.35794</v>
      </c>
      <c r="BN121" s="282" t="n">
        <v>1.475725</v>
      </c>
      <c r="BO121" s="282" t="n">
        <v>1.58971</v>
      </c>
      <c r="BP121" s="282" t="n">
        <v>1.486481</v>
      </c>
      <c r="BQ121" s="282" t="n">
        <v>1</v>
      </c>
      <c r="BR121" s="278" t="n">
        <v>1.653769</v>
      </c>
      <c r="BS121" s="282" t="n">
        <v>1.121448</v>
      </c>
      <c r="BT121" s="282" t="n">
        <v>1.571543</v>
      </c>
      <c r="BU121" s="282" t="n">
        <v>1.396593</v>
      </c>
      <c r="BV121" s="282" t="n">
        <v>1</v>
      </c>
      <c r="BW121" s="30"/>
      <c r="BX121" s="156"/>
      <c r="BY121" s="256" t="n">
        <f aca="false">IF(MIN(CB121,CC121)&gt;1.01,MIN(CB121,CC121),1.01)</f>
        <v>1.40765771411697</v>
      </c>
      <c r="BZ121" s="256" t="n">
        <f aca="false">SLOPE(AU121:BV121,E$43:AF$43)</f>
        <v>7.44110811759357E-007</v>
      </c>
      <c r="CA121" s="256" t="n">
        <f aca="false">INTERCEPT(AU121:BV121,E$43:AF$43)</f>
        <v>1.40455402792112</v>
      </c>
      <c r="CB121" s="256" t="n">
        <f aca="false">CA121+$C$17*BZ121</f>
        <v>1.40765771411697</v>
      </c>
      <c r="CC121" s="256" t="n">
        <f aca="false">LOOKUP($C$18*1,$AV$54:$BV$54,$AV121:$BV121)-(BZ121*(LOOKUP($C$18*1,$AV$54:$BV$54,$F$43:$AF$43)-$C$17))</f>
        <v>1.65448185815767</v>
      </c>
    </row>
    <row r="122" customFormat="false" ht="12.75" hidden="false" customHeight="false" outlineLevel="0" collapsed="false">
      <c r="A122" s="155"/>
      <c r="B122" s="86" t="s">
        <v>342</v>
      </c>
      <c r="D122" s="155" t="n">
        <f aca="false">D102</f>
        <v>4.15371</v>
      </c>
      <c r="E122" s="172"/>
      <c r="F122" s="172"/>
      <c r="G122" s="277" t="n">
        <v>0.00473694947207001</v>
      </c>
      <c r="H122" s="278" t="n">
        <v>0</v>
      </c>
      <c r="I122" s="269" t="n">
        <v>0.00355147051120071</v>
      </c>
      <c r="J122" s="269" t="n">
        <v>0.00355147051120071</v>
      </c>
      <c r="K122" s="269" t="n">
        <v>0.00355147051120071</v>
      </c>
      <c r="L122" s="269" t="n">
        <v>0.00355147051120071</v>
      </c>
      <c r="M122" s="269" t="n">
        <v>0.00355147051120071</v>
      </c>
      <c r="N122" s="269" t="n">
        <v>0.00355147051120071</v>
      </c>
      <c r="O122" s="269" t="n">
        <v>0.00355147051120071</v>
      </c>
      <c r="P122" s="269" t="n">
        <v>0.00355147051120071</v>
      </c>
      <c r="Q122" s="269" t="n">
        <v>0.00355147051120071</v>
      </c>
      <c r="R122" s="278" t="n">
        <v>0.00470399069465114</v>
      </c>
      <c r="S122" s="269" t="n">
        <v>0.00355147051120071</v>
      </c>
      <c r="T122" s="278" t="n">
        <v>0.00471646374904025</v>
      </c>
      <c r="U122" s="269" t="n">
        <v>0.00355147051120071</v>
      </c>
      <c r="V122" s="269" t="n">
        <v>0.00355147051120071</v>
      </c>
      <c r="W122" s="269" t="n">
        <v>0.00355147051120071</v>
      </c>
      <c r="X122" s="269" t="n">
        <v>0.00355147051120071</v>
      </c>
      <c r="Y122" s="269" t="n">
        <v>0.00355147051120071</v>
      </c>
      <c r="Z122" s="269" t="n">
        <v>0.00355147051120071</v>
      </c>
      <c r="AA122" s="269" t="n">
        <v>0.00355147051120071</v>
      </c>
      <c r="AB122" s="269" t="n">
        <v>0.00355147051120071</v>
      </c>
      <c r="AC122" s="269" t="n">
        <v>0.00355147051120071</v>
      </c>
      <c r="AD122" s="278" t="n">
        <v>0.00478542760111145</v>
      </c>
      <c r="AE122" s="269" t="n">
        <v>0.00355147051120071</v>
      </c>
      <c r="AF122" s="269" t="n">
        <v>0.00355147051120071</v>
      </c>
      <c r="AG122" s="280" t="n">
        <v>0.00355147051120071</v>
      </c>
      <c r="AH122" s="280" t="n">
        <v>0.00355147051120071</v>
      </c>
      <c r="AI122" s="30"/>
      <c r="AJ122" s="156"/>
      <c r="AK122" s="256" t="n">
        <f aca="false">ROUND(D122*G122*AU122,4)</f>
        <v>0.0291</v>
      </c>
      <c r="AL122" s="298" t="n">
        <f aca="false">ROUND(D122*(LOOKUP($C$18*1,$H$54:$AH$54,$H122:$AH122)*(LOOKUP($C$18*1,$AV$54:$BV$54,$AV122:$BV122))),4)</f>
        <v>0.0248</v>
      </c>
      <c r="AM122" s="319" t="n">
        <f aca="false">ROUND(D122*(LOOKUP($C$18*1,$H$54:$AH$54,$H122:$AH122)*BY122),4)</f>
        <v>0.0248</v>
      </c>
      <c r="AQ122" s="155"/>
      <c r="AR122" s="86" t="s">
        <v>342</v>
      </c>
      <c r="AS122" s="30"/>
      <c r="AT122" s="172" t="n">
        <f aca="false">ROUND('Model Sheet 2'!BH120,0)</f>
        <v>0</v>
      </c>
      <c r="AU122" s="281" t="n">
        <v>1.478281</v>
      </c>
      <c r="AV122" s="281" t="n">
        <v>1.1173</v>
      </c>
      <c r="AW122" s="282" t="n">
        <v>1.235186</v>
      </c>
      <c r="AX122" s="282" t="n">
        <v>1.63042</v>
      </c>
      <c r="AY122" s="282" t="n">
        <v>1.305856</v>
      </c>
      <c r="AZ122" s="282" t="n">
        <v>1.22495</v>
      </c>
      <c r="BA122" s="282" t="n">
        <v>1</v>
      </c>
      <c r="BB122" s="282" t="n">
        <v>1.323529</v>
      </c>
      <c r="BC122" s="282" t="n">
        <v>1</v>
      </c>
      <c r="BD122" s="282" t="n">
        <v>1.365119</v>
      </c>
      <c r="BE122" s="282" t="n">
        <v>1.444463</v>
      </c>
      <c r="BF122" s="278" t="n">
        <v>1.335228</v>
      </c>
      <c r="BG122" s="282" t="n">
        <v>1.376549</v>
      </c>
      <c r="BH122" s="268" t="n">
        <v>1.264627</v>
      </c>
      <c r="BI122" s="282" t="n">
        <v>1</v>
      </c>
      <c r="BJ122" s="282" t="n">
        <v>1.499529</v>
      </c>
      <c r="BK122" s="282" t="n">
        <v>1.298154</v>
      </c>
      <c r="BL122" s="282" t="n">
        <v>1.243719</v>
      </c>
      <c r="BM122" s="282" t="n">
        <v>1.246531</v>
      </c>
      <c r="BN122" s="282" t="n">
        <v>1.233031</v>
      </c>
      <c r="BO122" s="282" t="n">
        <v>1.408304</v>
      </c>
      <c r="BP122" s="282" t="n">
        <v>1.283823</v>
      </c>
      <c r="BQ122" s="282" t="n">
        <v>1</v>
      </c>
      <c r="BR122" s="278" t="n">
        <v>1.24804</v>
      </c>
      <c r="BS122" s="282"/>
      <c r="BT122" s="282" t="n">
        <v>1.325073</v>
      </c>
      <c r="BU122" s="282" t="n">
        <v>1.202891</v>
      </c>
      <c r="BV122" s="282" t="n">
        <v>1</v>
      </c>
      <c r="BW122" s="30"/>
      <c r="BX122" s="156"/>
      <c r="BY122" s="256" t="n">
        <f aca="false">IF(MIN(CB122,CC122)&gt;1.01,MIN(CB122,CC122),1.01)</f>
        <v>1.24808250096116</v>
      </c>
      <c r="BZ122" s="256" t="n">
        <f aca="false">SLOPE(AU122:BV122,E$43:AF$43)</f>
        <v>2.90333433754314E-007</v>
      </c>
      <c r="CA122" s="256" t="n">
        <f aca="false">INTERCEPT(AU122:BV122,E$43:AF$43)</f>
        <v>1.24687152020897</v>
      </c>
      <c r="CB122" s="256" t="n">
        <f aca="false">CA122+$C$17*BZ122</f>
        <v>1.24808250096116</v>
      </c>
      <c r="CC122" s="256" t="n">
        <f aca="false">LOOKUP($C$18*1,$AV$54:$BV$54,$AV122:$BV122)-(BZ122*(LOOKUP($C$18*1,$AV$54:$BV$54,$F$43:$AF$43)-$C$17))</f>
        <v>1.24831813942954</v>
      </c>
    </row>
    <row r="123" customFormat="false" ht="12.75" hidden="false" customHeight="false" outlineLevel="0" collapsed="false">
      <c r="A123" s="155"/>
      <c r="B123" s="86" t="s">
        <v>342</v>
      </c>
      <c r="D123" s="155" t="n">
        <f aca="false">D103</f>
        <v>4.999301</v>
      </c>
      <c r="E123" s="172"/>
      <c r="F123" s="172"/>
      <c r="G123" s="277" t="n">
        <v>0.00473694947207001</v>
      </c>
      <c r="H123" s="278" t="n">
        <v>0</v>
      </c>
      <c r="I123" s="269" t="n">
        <v>0.00355147051120071</v>
      </c>
      <c r="J123" s="269" t="n">
        <v>0.00355147051120071</v>
      </c>
      <c r="K123" s="269" t="n">
        <v>0.00355147051120071</v>
      </c>
      <c r="L123" s="269" t="n">
        <v>0.00355147051120071</v>
      </c>
      <c r="M123" s="269" t="n">
        <v>0.00355147051120071</v>
      </c>
      <c r="N123" s="269" t="n">
        <v>0.00355147051120071</v>
      </c>
      <c r="O123" s="269" t="n">
        <v>0.00355147051120071</v>
      </c>
      <c r="P123" s="269" t="n">
        <v>0.00355147051120071</v>
      </c>
      <c r="Q123" s="269" t="n">
        <v>0.00355147051120071</v>
      </c>
      <c r="R123" s="278" t="n">
        <v>0.00470399069465114</v>
      </c>
      <c r="S123" s="269" t="n">
        <v>0.00355147051120071</v>
      </c>
      <c r="T123" s="278" t="n">
        <v>0.00471646374904025</v>
      </c>
      <c r="U123" s="269" t="n">
        <v>0.00355147051120071</v>
      </c>
      <c r="V123" s="269" t="n">
        <v>0.00355147051120071</v>
      </c>
      <c r="W123" s="269" t="n">
        <v>0.00355147051120071</v>
      </c>
      <c r="X123" s="269" t="n">
        <v>0.00355147051120071</v>
      </c>
      <c r="Y123" s="269" t="n">
        <v>0.00355147051120071</v>
      </c>
      <c r="Z123" s="269" t="n">
        <v>0.00355147051120071</v>
      </c>
      <c r="AA123" s="269" t="n">
        <v>0.00355147051120071</v>
      </c>
      <c r="AB123" s="269" t="n">
        <v>0.00355147051120071</v>
      </c>
      <c r="AC123" s="269" t="n">
        <v>0.00355147051120071</v>
      </c>
      <c r="AD123" s="278" t="n">
        <v>0.00478542760111145</v>
      </c>
      <c r="AE123" s="269" t="n">
        <v>0.00355147051120071</v>
      </c>
      <c r="AF123" s="269" t="n">
        <v>0.00355147051120071</v>
      </c>
      <c r="AG123" s="280" t="n">
        <v>0.00355147051120071</v>
      </c>
      <c r="AH123" s="280" t="n">
        <v>0.00355147051120071</v>
      </c>
      <c r="AI123" s="30"/>
      <c r="AJ123" s="156"/>
      <c r="AK123" s="256" t="n">
        <f aca="false">ROUND(D123*G123*AU123,4)</f>
        <v>0.035</v>
      </c>
      <c r="AL123" s="298" t="n">
        <f aca="false">ROUND(D123*(LOOKUP($C$18*1,$H$54:$AH$54,$H123:$AH123)*(LOOKUP($C$18*1,$AV$54:$BV$54,$AV123:$BV123))),4)</f>
        <v>0.0299</v>
      </c>
      <c r="AM123" s="319" t="n">
        <f aca="false">ROUND(D123*(LOOKUP($C$18*1,$H$54:$AH$54,$H123:$AH123)*BY123),4)</f>
        <v>0.0299</v>
      </c>
      <c r="AQ123" s="155"/>
      <c r="AR123" s="86" t="s">
        <v>342</v>
      </c>
      <c r="AS123" s="30"/>
      <c r="AT123" s="172" t="n">
        <f aca="false">ROUND('Model Sheet 2'!BH121*'Model Sheet 4'!AR145,0)</f>
        <v>0</v>
      </c>
      <c r="AU123" s="281" t="n">
        <v>1.478281</v>
      </c>
      <c r="AV123" s="281" t="n">
        <v>1.1173</v>
      </c>
      <c r="AW123" s="282" t="n">
        <v>1.235186</v>
      </c>
      <c r="AX123" s="282" t="n">
        <v>1.63042</v>
      </c>
      <c r="AY123" s="282" t="n">
        <v>1.305856</v>
      </c>
      <c r="AZ123" s="282" t="n">
        <v>1.22495</v>
      </c>
      <c r="BA123" s="282" t="n">
        <v>1</v>
      </c>
      <c r="BB123" s="282" t="n">
        <v>1.323529</v>
      </c>
      <c r="BC123" s="282" t="n">
        <v>1</v>
      </c>
      <c r="BD123" s="282" t="n">
        <v>1.365119</v>
      </c>
      <c r="BE123" s="282" t="n">
        <v>1.444463</v>
      </c>
      <c r="BF123" s="278" t="n">
        <v>1.335228</v>
      </c>
      <c r="BG123" s="282" t="n">
        <v>1.376549</v>
      </c>
      <c r="BH123" s="268" t="n">
        <v>1.264627</v>
      </c>
      <c r="BI123" s="282" t="n">
        <v>1</v>
      </c>
      <c r="BJ123" s="282" t="n">
        <v>1.499529</v>
      </c>
      <c r="BK123" s="282" t="n">
        <v>1.298154</v>
      </c>
      <c r="BL123" s="282" t="n">
        <v>1.243719</v>
      </c>
      <c r="BM123" s="282" t="n">
        <v>1.246531</v>
      </c>
      <c r="BN123" s="282" t="n">
        <v>1.233031</v>
      </c>
      <c r="BO123" s="282" t="n">
        <v>1.408304</v>
      </c>
      <c r="BP123" s="282" t="n">
        <v>1.283823</v>
      </c>
      <c r="BQ123" s="282" t="n">
        <v>1</v>
      </c>
      <c r="BR123" s="278" t="n">
        <v>1.24804</v>
      </c>
      <c r="BS123" s="282"/>
      <c r="BT123" s="282" t="n">
        <v>1.325073</v>
      </c>
      <c r="BU123" s="282" t="n">
        <v>1.202891</v>
      </c>
      <c r="BV123" s="282" t="n">
        <v>1</v>
      </c>
      <c r="BW123" s="30"/>
      <c r="BX123" s="156"/>
      <c r="BY123" s="256" t="n">
        <f aca="false">IF(MIN(CB123,CC123)&gt;1.01,MIN(CB123,CC123),1.01)</f>
        <v>1.24808250096116</v>
      </c>
      <c r="BZ123" s="256" t="n">
        <f aca="false">SLOPE(AU123:BV123,E$43:AF$43)</f>
        <v>2.90333433754314E-007</v>
      </c>
      <c r="CA123" s="256" t="n">
        <f aca="false">INTERCEPT(AU123:BV123,E$43:AF$43)</f>
        <v>1.24687152020897</v>
      </c>
      <c r="CB123" s="256" t="n">
        <f aca="false">CA123+$C$17*BZ123</f>
        <v>1.24808250096116</v>
      </c>
      <c r="CC123" s="256" t="n">
        <f aca="false">LOOKUP($C$18*1,$AV$54:$BV$54,$AV123:$BV123)-(BZ123*(LOOKUP($C$18*1,$AV$54:$BV$54,$F$43:$AF$43)-$C$17))</f>
        <v>1.24831813942954</v>
      </c>
    </row>
    <row r="124" customFormat="false" ht="12.75" hidden="false" customHeight="false" outlineLevel="0" collapsed="false">
      <c r="A124" s="155"/>
      <c r="B124" s="86" t="s">
        <v>343</v>
      </c>
      <c r="D124" s="155" t="n">
        <f aca="false">D104</f>
        <v>0</v>
      </c>
      <c r="E124" s="172"/>
      <c r="F124" s="172"/>
      <c r="G124" s="277" t="n">
        <v>0.141663252334878</v>
      </c>
      <c r="H124" s="278" t="n">
        <v>0.1443393347574</v>
      </c>
      <c r="I124" s="269" t="n">
        <v>0.142850180783512</v>
      </c>
      <c r="J124" s="269" t="n">
        <v>0.142850180783512</v>
      </c>
      <c r="K124" s="269" t="n">
        <v>0.142850180783512</v>
      </c>
      <c r="L124" s="269" t="n">
        <v>0.142850180783512</v>
      </c>
      <c r="M124" s="269" t="n">
        <v>0.142850180783512</v>
      </c>
      <c r="N124" s="269" t="n">
        <v>0.142850180783512</v>
      </c>
      <c r="O124" s="269" t="n">
        <v>0.142850180783512</v>
      </c>
      <c r="P124" s="269" t="n">
        <v>0.142850180783512</v>
      </c>
      <c r="Q124" s="269" t="n">
        <v>0.142850180783512</v>
      </c>
      <c r="R124" s="278" t="n">
        <v>0.143153334364846</v>
      </c>
      <c r="S124" s="269" t="n">
        <v>0.142850180783512</v>
      </c>
      <c r="T124" s="278" t="n">
        <v>0.142781316348195</v>
      </c>
      <c r="U124" s="269" t="n">
        <v>0.142850180783512</v>
      </c>
      <c r="V124" s="269" t="n">
        <v>0.142850180783512</v>
      </c>
      <c r="W124" s="269" t="n">
        <v>0.142850180783512</v>
      </c>
      <c r="X124" s="269" t="n">
        <v>0.142850180783512</v>
      </c>
      <c r="Y124" s="269" t="n">
        <v>0.142850180783512</v>
      </c>
      <c r="Z124" s="269" t="n">
        <v>0.142850180783512</v>
      </c>
      <c r="AA124" s="269" t="n">
        <v>0.142850180783512</v>
      </c>
      <c r="AB124" s="269" t="n">
        <v>0.142850180783512</v>
      </c>
      <c r="AC124" s="269" t="n">
        <v>0.142850180783512</v>
      </c>
      <c r="AD124" s="278" t="n">
        <v>0.141126737663605</v>
      </c>
      <c r="AE124" s="269" t="n">
        <v>0.142850180783512</v>
      </c>
      <c r="AF124" s="269" t="n">
        <v>0.142850180783512</v>
      </c>
      <c r="AG124" s="280" t="n">
        <v>0.142850180783512</v>
      </c>
      <c r="AH124" s="280" t="n">
        <v>0.142850180783512</v>
      </c>
      <c r="AI124" s="30"/>
      <c r="AJ124" s="156"/>
      <c r="AK124" s="256" t="n">
        <f aca="false">ROUND(D124*G124*AU124,4)</f>
        <v>0</v>
      </c>
      <c r="AL124" s="298" t="n">
        <f aca="false">ROUND(D124*(LOOKUP($C$18*1,$H$54:$AH$54,$H124:$AH124)*(LOOKUP($C$18*1,$AV$54:$BV$54,$AV124:$BV124))),4)</f>
        <v>0</v>
      </c>
      <c r="AM124" s="319" t="n">
        <f aca="false">ROUND(D124*(LOOKUP($C$18*1,$H$54:$AH$54,$H124:$AH124)*BY124),4)</f>
        <v>0</v>
      </c>
      <c r="AQ124" s="155"/>
      <c r="AR124" s="86" t="s">
        <v>343</v>
      </c>
      <c r="AS124" s="30"/>
      <c r="AT124" s="172" t="n">
        <f aca="false">ROUND('Model Sheet 2'!BH122*'Model Sheet 4'!AR145,0)</f>
        <v>0</v>
      </c>
      <c r="AU124" s="281" t="n">
        <v>1.366076</v>
      </c>
      <c r="AV124" s="281" t="n">
        <v>1.106809</v>
      </c>
      <c r="AW124" s="282" t="n">
        <v>1.156415</v>
      </c>
      <c r="AX124" s="282" t="n">
        <v>1.446536</v>
      </c>
      <c r="AY124" s="282" t="n">
        <v>1.199837</v>
      </c>
      <c r="AZ124" s="282" t="n">
        <v>1.135872</v>
      </c>
      <c r="BA124" s="282" t="n">
        <v>1</v>
      </c>
      <c r="BB124" s="282" t="n">
        <v>1.203337</v>
      </c>
      <c r="BC124" s="282" t="n">
        <v>1</v>
      </c>
      <c r="BD124" s="282" t="n">
        <v>1.225492</v>
      </c>
      <c r="BE124" s="282" t="n">
        <v>1.279541</v>
      </c>
      <c r="BF124" s="278" t="n">
        <v>1.286852</v>
      </c>
      <c r="BG124" s="282" t="n">
        <v>1.258965</v>
      </c>
      <c r="BH124" s="268" t="n">
        <v>1.235522</v>
      </c>
      <c r="BI124" s="282" t="n">
        <v>1.103436</v>
      </c>
      <c r="BJ124" s="282" t="n">
        <v>1.319414</v>
      </c>
      <c r="BK124" s="282" t="n">
        <v>1.214708</v>
      </c>
      <c r="BL124" s="282" t="n">
        <v>1.124351</v>
      </c>
      <c r="BM124" s="282" t="n">
        <v>1.167926</v>
      </c>
      <c r="BN124" s="282" t="n">
        <v>1.152986</v>
      </c>
      <c r="BO124" s="282" t="n">
        <v>1.240165</v>
      </c>
      <c r="BP124" s="282" t="n">
        <v>1.179018</v>
      </c>
      <c r="BQ124" s="282" t="n">
        <v>1</v>
      </c>
      <c r="BR124" s="278" t="n">
        <v>1.230862</v>
      </c>
      <c r="BS124" s="282" t="n">
        <v>1.08204</v>
      </c>
      <c r="BT124" s="282" t="n">
        <v>1.213378</v>
      </c>
      <c r="BU124" s="282" t="n">
        <v>1.120418</v>
      </c>
      <c r="BV124" s="282" t="n">
        <v>1</v>
      </c>
      <c r="BW124" s="30"/>
      <c r="BX124" s="156"/>
      <c r="BY124" s="256" t="n">
        <f aca="false">IF(MIN(CB124,CC124)&gt;1.01,MIN(CB124,CC124),1.01)</f>
        <v>1.16922948517459</v>
      </c>
      <c r="BZ124" s="256" t="n">
        <f aca="false">SLOPE(AU124:BV124,E$43:AF$43)</f>
        <v>2.3105851188486E-007</v>
      </c>
      <c r="CA124" s="256" t="n">
        <f aca="false">INTERCEPT(AU124:BV124,E$43:AF$43)</f>
        <v>1.16826574012152</v>
      </c>
      <c r="CB124" s="256" t="n">
        <f aca="false">CA124+$C$17*BZ124</f>
        <v>1.16922948517459</v>
      </c>
      <c r="CC124" s="256" t="n">
        <f aca="false">LOOKUP($C$18*1,$AV$54:$BV$54,$AV124:$BV124)-(BZ124*(LOOKUP($C$18*1,$AV$54:$BV$54,$F$43:$AF$43)-$C$17))</f>
        <v>1.23108335405439</v>
      </c>
    </row>
    <row r="125" customFormat="false" ht="12.75" hidden="false" customHeight="false" outlineLevel="0" collapsed="false">
      <c r="A125" s="155"/>
      <c r="B125" s="86" t="s">
        <v>344</v>
      </c>
      <c r="D125" s="155" t="n">
        <f aca="false">D105</f>
        <v>3.910099</v>
      </c>
      <c r="E125" s="172"/>
      <c r="F125" s="172"/>
      <c r="G125" s="277" t="n">
        <v>0.0707923853609851</v>
      </c>
      <c r="H125" s="278" t="n">
        <v>0.0652920962199313</v>
      </c>
      <c r="I125" s="269" t="n">
        <v>0.0667571512652424</v>
      </c>
      <c r="J125" s="269" t="n">
        <v>0.0667571512652424</v>
      </c>
      <c r="K125" s="269" t="n">
        <v>0.0667571512652424</v>
      </c>
      <c r="L125" s="269" t="n">
        <v>0.0667571512652424</v>
      </c>
      <c r="M125" s="269" t="n">
        <v>0.0667571512652424</v>
      </c>
      <c r="N125" s="269" t="n">
        <v>0.0667571512652424</v>
      </c>
      <c r="O125" s="269" t="n">
        <v>0.0667571512652424</v>
      </c>
      <c r="P125" s="269" t="n">
        <v>0.0667571512652424</v>
      </c>
      <c r="Q125" s="269" t="n">
        <v>0.0667571512652424</v>
      </c>
      <c r="R125" s="278" t="n">
        <v>0.0668391913963897</v>
      </c>
      <c r="S125" s="269" t="n">
        <v>0.0667571512652424</v>
      </c>
      <c r="T125" s="278" t="n">
        <v>0.0681107467012432</v>
      </c>
      <c r="U125" s="269" t="n">
        <v>0.0667571512652424</v>
      </c>
      <c r="V125" s="269" t="n">
        <v>0.0667571512652424</v>
      </c>
      <c r="W125" s="269" t="n">
        <v>0.0667571512652424</v>
      </c>
      <c r="X125" s="269" t="n">
        <v>0.0667571512652424</v>
      </c>
      <c r="Y125" s="269" t="n">
        <v>0.0667571512652424</v>
      </c>
      <c r="Z125" s="269" t="n">
        <v>0.0667571512652424</v>
      </c>
      <c r="AA125" s="269" t="n">
        <v>0.0667571512652424</v>
      </c>
      <c r="AB125" s="269" t="n">
        <v>0.0667571512652424</v>
      </c>
      <c r="AC125" s="269" t="n">
        <v>0.0667571512652424</v>
      </c>
      <c r="AD125" s="278" t="n">
        <v>0.0667865707434053</v>
      </c>
      <c r="AE125" s="269" t="n">
        <v>0.0667571512652424</v>
      </c>
      <c r="AF125" s="269" t="n">
        <v>0.0667571512652424</v>
      </c>
      <c r="AG125" s="280" t="n">
        <v>0.0667571512652424</v>
      </c>
      <c r="AH125" s="280" t="n">
        <v>0.0667571512652424</v>
      </c>
      <c r="AI125" s="30"/>
      <c r="AJ125" s="156"/>
      <c r="AK125" s="256" t="n">
        <f aca="false">ROUND(D125*G125*AU125,4)</f>
        <v>0.4015</v>
      </c>
      <c r="AL125" s="298" t="n">
        <f aca="false">ROUND(D125*(LOOKUP($C$18*1,$H$54:$AH$54,$H125:$AH125)*(LOOKUP($C$18*1,$AV$54:$BV$54,$AV125:$BV125))),4)</f>
        <v>0.3496</v>
      </c>
      <c r="AM125" s="319" t="n">
        <f aca="false">ROUND(D125*(LOOKUP($C$18*1,$H$54:$AH$54,$H125:$AH125)*BY125),4)</f>
        <v>0.3198</v>
      </c>
      <c r="AQ125" s="155"/>
      <c r="AR125" s="86" t="s">
        <v>344</v>
      </c>
      <c r="AS125" s="30"/>
      <c r="AT125" s="172" t="n">
        <f aca="false">ROUND('Model Sheet 2'!BH128,0)</f>
        <v>0</v>
      </c>
      <c r="AU125" s="281" t="n">
        <v>1.450366</v>
      </c>
      <c r="AV125" s="281" t="n">
        <v>1.147343</v>
      </c>
      <c r="AW125" s="282" t="n">
        <v>1.190073</v>
      </c>
      <c r="AX125" s="282" t="n">
        <v>1.559682</v>
      </c>
      <c r="AY125" s="282" t="n">
        <v>1.269229</v>
      </c>
      <c r="AZ125" s="282" t="n">
        <v>1.184523</v>
      </c>
      <c r="BA125" s="282" t="n">
        <v>1</v>
      </c>
      <c r="BB125" s="282" t="n">
        <v>1.284102</v>
      </c>
      <c r="BC125" s="282" t="n">
        <v>1</v>
      </c>
      <c r="BD125" s="282" t="n">
        <v>1.322036</v>
      </c>
      <c r="BE125" s="282" t="n">
        <v>1.355545</v>
      </c>
      <c r="BF125" s="278" t="n">
        <v>1.390495</v>
      </c>
      <c r="BG125" s="282" t="n">
        <v>1.346797</v>
      </c>
      <c r="BH125" s="268" t="n">
        <v>1.322518</v>
      </c>
      <c r="BI125" s="282" t="n">
        <v>1</v>
      </c>
      <c r="BJ125" s="282" t="n">
        <v>1.438262</v>
      </c>
      <c r="BK125" s="282" t="n">
        <v>1.25148</v>
      </c>
      <c r="BL125" s="282" t="n">
        <v>1.117872</v>
      </c>
      <c r="BM125" s="282" t="n">
        <v>1.173987</v>
      </c>
      <c r="BN125" s="282" t="n">
        <v>1.202168</v>
      </c>
      <c r="BO125" s="282" t="n">
        <v>1.325866</v>
      </c>
      <c r="BP125" s="282" t="n">
        <v>1.243544</v>
      </c>
      <c r="BQ125" s="282" t="n">
        <v>1</v>
      </c>
      <c r="BR125" s="278" t="n">
        <v>1.33885</v>
      </c>
      <c r="BS125" s="282" t="n">
        <v>1.091084</v>
      </c>
      <c r="BT125" s="282" t="n">
        <v>1.266668</v>
      </c>
      <c r="BU125" s="282" t="n">
        <v>1.3433695</v>
      </c>
      <c r="BV125" s="282" t="n">
        <v>1</v>
      </c>
      <c r="BW125" s="30"/>
      <c r="BX125" s="156"/>
      <c r="BY125" s="256" t="n">
        <f aca="false">IF(MIN(CB125,CC125)&gt;1.01,MIN(CB125,CC125),1.01)</f>
        <v>1.22472622370346</v>
      </c>
      <c r="BZ125" s="256" t="n">
        <f aca="false">SLOPE(AU125:BV125,E$43:AF$43)</f>
        <v>2.39954932267581E-007</v>
      </c>
      <c r="CA125" s="256" t="n">
        <f aca="false">INTERCEPT(AU125:BV125,E$43:AF$43)</f>
        <v>1.22372537168097</v>
      </c>
      <c r="CB125" s="256" t="n">
        <f aca="false">CA125+$C$17*BZ125</f>
        <v>1.22472622370346</v>
      </c>
      <c r="CC125" s="256" t="n">
        <f aca="false">LOOKUP($C$18*1,$AV$54:$BV$54,$AV125:$BV125)-(BZ125*(LOOKUP($C$18*1,$AV$54:$BV$54,$F$43:$AF$43)-$C$17))</f>
        <v>1.33907987682511</v>
      </c>
    </row>
    <row r="126" customFormat="false" ht="12.75" hidden="false" customHeight="false" outlineLevel="0" collapsed="false">
      <c r="A126" s="155"/>
      <c r="B126" s="86" t="s">
        <v>345</v>
      </c>
      <c r="D126" s="155" t="n">
        <f aca="false">D106</f>
        <v>0.38906</v>
      </c>
      <c r="E126" s="172"/>
      <c r="F126" s="172"/>
      <c r="G126" s="277" t="n">
        <v>0.0692695650166769</v>
      </c>
      <c r="H126" s="278" t="n">
        <v>0.0670826833073323</v>
      </c>
      <c r="I126" s="269" t="n">
        <v>0.066326859369008</v>
      </c>
      <c r="J126" s="269" t="n">
        <v>0.066326859369008</v>
      </c>
      <c r="K126" s="269" t="n">
        <v>0.066326859369008</v>
      </c>
      <c r="L126" s="269" t="n">
        <v>0.066326859369008</v>
      </c>
      <c r="M126" s="269" t="n">
        <v>0.066326859369008</v>
      </c>
      <c r="N126" s="269" t="n">
        <v>0.066326859369008</v>
      </c>
      <c r="O126" s="269" t="n">
        <v>0.066326859369008</v>
      </c>
      <c r="P126" s="269" t="n">
        <v>0.066326859369008</v>
      </c>
      <c r="Q126" s="269" t="n">
        <v>0.066326859369008</v>
      </c>
      <c r="R126" s="278" t="n">
        <v>0.0664154829046828</v>
      </c>
      <c r="S126" s="269" t="n">
        <v>0.066326859369008</v>
      </c>
      <c r="T126" s="278" t="n">
        <v>0.0648015986297459</v>
      </c>
      <c r="U126" s="269" t="n">
        <v>0.066326859369008</v>
      </c>
      <c r="V126" s="269" t="n">
        <v>0.066326859369008</v>
      </c>
      <c r="W126" s="269" t="n">
        <v>0.066326859369008</v>
      </c>
      <c r="X126" s="269" t="n">
        <v>0.066326859369008</v>
      </c>
      <c r="Y126" s="269" t="n">
        <v>0.066326859369008</v>
      </c>
      <c r="Z126" s="269" t="n">
        <v>0.066326859369008</v>
      </c>
      <c r="AA126" s="269" t="n">
        <v>0.066326859369008</v>
      </c>
      <c r="AB126" s="269" t="n">
        <v>0.066326859369008</v>
      </c>
      <c r="AC126" s="269" t="n">
        <v>0.066326859369008</v>
      </c>
      <c r="AD126" s="278" t="n">
        <v>0.0670076726342711</v>
      </c>
      <c r="AE126" s="269" t="n">
        <v>0.066326859369008</v>
      </c>
      <c r="AF126" s="269" t="n">
        <v>0.066326859369008</v>
      </c>
      <c r="AG126" s="280" t="n">
        <v>0.066326859369008</v>
      </c>
      <c r="AH126" s="280" t="n">
        <v>0.066326859369008</v>
      </c>
      <c r="AI126" s="30"/>
      <c r="AJ126" s="156"/>
      <c r="AK126" s="256" t="n">
        <f aca="false">ROUND(D126*G126*AU126,4)</f>
        <v>0.0397</v>
      </c>
      <c r="AL126" s="298" t="n">
        <f aca="false">ROUND(D126*(LOOKUP($C$18*1,$H$54:$AH$54,$H126:$AH126)*(LOOKUP($C$18*1,$AV$54:$BV$54,$AV126:$BV126))),4)</f>
        <v>0.0351</v>
      </c>
      <c r="AM126" s="319" t="n">
        <f aca="false">ROUND(D126*(LOOKUP($C$18*1,$H$54:$AH$54,$H126:$AH126)*BY126),4)</f>
        <v>0.0328</v>
      </c>
      <c r="AQ126" s="155"/>
      <c r="AR126" s="86" t="s">
        <v>345</v>
      </c>
      <c r="AS126" s="30"/>
      <c r="AT126" s="172" t="n">
        <f aca="false">ROUND('Model Sheet 2'!BH129,0)</f>
        <v>0</v>
      </c>
      <c r="AU126" s="281" t="n">
        <v>1.472199</v>
      </c>
      <c r="AV126" s="281" t="n">
        <v>1.142047</v>
      </c>
      <c r="AW126" s="282" t="n">
        <v>1.183249</v>
      </c>
      <c r="AX126" s="282" t="n">
        <v>1.630484</v>
      </c>
      <c r="AY126" s="282" t="n">
        <v>1.285599</v>
      </c>
      <c r="AZ126" s="282" t="n">
        <v>1.226236</v>
      </c>
      <c r="BA126" s="282" t="n">
        <v>1</v>
      </c>
      <c r="BB126" s="282" t="n">
        <v>1.259502</v>
      </c>
      <c r="BC126" s="282" t="n">
        <v>1</v>
      </c>
      <c r="BD126" s="282" t="n">
        <v>1.397212</v>
      </c>
      <c r="BE126" s="282" t="n">
        <v>1.424364</v>
      </c>
      <c r="BF126" s="278" t="n">
        <v>1.434332</v>
      </c>
      <c r="BG126" s="282" t="n">
        <v>1.37063</v>
      </c>
      <c r="BH126" s="268" t="n">
        <v>1.395916</v>
      </c>
      <c r="BI126" s="282" t="n">
        <v>1.150719</v>
      </c>
      <c r="BJ126" s="282" t="n">
        <v>1.513401</v>
      </c>
      <c r="BK126" s="282" t="n">
        <v>1.309076</v>
      </c>
      <c r="BL126" s="282" t="n">
        <v>1.236884</v>
      </c>
      <c r="BM126" s="282" t="n">
        <v>1.192681</v>
      </c>
      <c r="BN126" s="282" t="n">
        <v>1.205391</v>
      </c>
      <c r="BO126" s="282" t="n">
        <v>1.335643</v>
      </c>
      <c r="BP126" s="282" t="n">
        <v>1.294356</v>
      </c>
      <c r="BQ126" s="282" t="n">
        <v>1</v>
      </c>
      <c r="BR126" s="278" t="n">
        <v>1.345836</v>
      </c>
      <c r="BS126" s="282"/>
      <c r="BT126" s="282" t="n">
        <v>1.347967</v>
      </c>
      <c r="BU126" s="282" t="n">
        <v>1.165939</v>
      </c>
      <c r="BV126" s="282" t="n">
        <v>1</v>
      </c>
      <c r="BW126" s="30"/>
      <c r="BX126" s="156"/>
      <c r="BY126" s="256" t="n">
        <f aca="false">IF(MIN(CB126,CC126)&gt;1.01,MIN(CB126,CC126),1.01)</f>
        <v>1.25778356575014</v>
      </c>
      <c r="BZ126" s="256" t="n">
        <f aca="false">SLOPE(AU126:BV126,E$43:AF$43)</f>
        <v>2.66012604652162E-007</v>
      </c>
      <c r="CA126" s="256" t="n">
        <f aca="false">INTERCEPT(AU126:BV126,E$43:AF$43)</f>
        <v>1.25667402717614</v>
      </c>
      <c r="CB126" s="256" t="n">
        <f aca="false">CA126+$C$17*BZ126</f>
        <v>1.25778356575014</v>
      </c>
      <c r="CC126" s="256" t="n">
        <f aca="false">LOOKUP($C$18*1,$AV$54:$BV$54,$AV126:$BV126)-(BZ126*(LOOKUP($C$18*1,$AV$54:$BV$54,$F$43:$AF$43)-$C$17))</f>
        <v>1.34609084007526</v>
      </c>
    </row>
    <row r="127" customFormat="false" ht="12.75" hidden="false" customHeight="false" outlineLevel="0" collapsed="false">
      <c r="A127" s="155"/>
      <c r="D127" s="155"/>
      <c r="E127" s="172"/>
      <c r="F127" s="172"/>
      <c r="G127" s="173"/>
      <c r="H127" s="86"/>
      <c r="I127" s="86"/>
      <c r="J127" s="86"/>
      <c r="K127" s="86"/>
      <c r="L127" s="86"/>
      <c r="M127" s="86"/>
      <c r="N127" s="86"/>
      <c r="O127" s="86"/>
      <c r="P127" s="86"/>
      <c r="Q127" s="86"/>
      <c r="R127" s="86"/>
      <c r="S127" s="86"/>
      <c r="T127" s="86"/>
      <c r="U127" s="86"/>
      <c r="V127" s="86"/>
      <c r="W127" s="86"/>
      <c r="X127" s="86"/>
      <c r="Y127" s="86"/>
      <c r="Z127" s="86"/>
      <c r="AA127" s="86"/>
      <c r="AB127" s="86"/>
      <c r="AC127" s="86"/>
      <c r="AD127" s="86"/>
      <c r="AE127" s="86"/>
      <c r="AF127" s="86"/>
      <c r="AG127" s="283"/>
      <c r="AH127" s="283"/>
      <c r="AI127" s="30"/>
      <c r="AJ127" s="156"/>
      <c r="AK127" s="256"/>
      <c r="AL127" s="298"/>
      <c r="AM127" s="319"/>
      <c r="AN127" s="70"/>
      <c r="AO127" s="70"/>
      <c r="AP127" s="70"/>
      <c r="AQ127" s="173"/>
      <c r="AR127" s="86"/>
      <c r="AS127" s="86"/>
      <c r="AT127" s="180"/>
      <c r="AU127" s="86"/>
      <c r="AV127" s="30"/>
      <c r="AW127" s="284"/>
      <c r="AX127" s="284"/>
      <c r="AY127" s="284"/>
      <c r="AZ127" s="284"/>
      <c r="BA127" s="284"/>
      <c r="BB127" s="284"/>
      <c r="BC127" s="284"/>
      <c r="BD127" s="284"/>
      <c r="BE127" s="284"/>
      <c r="BF127" s="30"/>
      <c r="BG127" s="284"/>
      <c r="BH127" s="285"/>
      <c r="BI127" s="284"/>
      <c r="BJ127" s="284"/>
      <c r="BK127" s="284"/>
      <c r="BL127" s="284"/>
      <c r="BM127" s="284"/>
      <c r="BN127" s="284"/>
      <c r="BO127" s="284"/>
      <c r="BP127" s="284"/>
      <c r="BQ127" s="284"/>
      <c r="BR127" s="30"/>
      <c r="BS127" s="284"/>
      <c r="BT127" s="284"/>
      <c r="BU127" s="284"/>
      <c r="BV127" s="284"/>
      <c r="BW127" s="30"/>
      <c r="BX127" s="156"/>
      <c r="BY127" s="256"/>
      <c r="BZ127" s="256"/>
      <c r="CA127" s="256"/>
      <c r="CB127" s="256"/>
      <c r="CC127" s="256"/>
    </row>
    <row r="128" customFormat="false" ht="12.75" hidden="false" customHeight="false" outlineLevel="0" collapsed="false">
      <c r="A128" s="155"/>
      <c r="C128" s="86" t="s">
        <v>347</v>
      </c>
      <c r="D128" s="155" t="n">
        <f aca="false">D108</f>
        <v>0.74</v>
      </c>
      <c r="E128" s="172"/>
      <c r="F128" s="172"/>
      <c r="G128" s="277" t="n">
        <v>0</v>
      </c>
      <c r="H128" s="278" t="n">
        <v>0</v>
      </c>
      <c r="I128" s="269" t="n">
        <v>0</v>
      </c>
      <c r="J128" s="269" t="n">
        <v>0</v>
      </c>
      <c r="K128" s="269" t="n">
        <v>0</v>
      </c>
      <c r="L128" s="269" t="n">
        <v>0</v>
      </c>
      <c r="M128" s="269" t="n">
        <v>0</v>
      </c>
      <c r="N128" s="269" t="n">
        <v>0</v>
      </c>
      <c r="O128" s="269" t="n">
        <v>0</v>
      </c>
      <c r="P128" s="269" t="n">
        <v>0</v>
      </c>
      <c r="Q128" s="269" t="n">
        <v>0</v>
      </c>
      <c r="R128" s="278" t="n">
        <v>0</v>
      </c>
      <c r="S128" s="269" t="n">
        <v>0</v>
      </c>
      <c r="T128" s="278" t="n">
        <v>0</v>
      </c>
      <c r="U128" s="269" t="n">
        <v>0</v>
      </c>
      <c r="V128" s="269" t="n">
        <v>0</v>
      </c>
      <c r="W128" s="269" t="n">
        <v>0</v>
      </c>
      <c r="X128" s="269" t="n">
        <v>0</v>
      </c>
      <c r="Y128" s="269" t="n">
        <v>0</v>
      </c>
      <c r="Z128" s="269" t="n">
        <v>0</v>
      </c>
      <c r="AA128" s="269" t="n">
        <v>0</v>
      </c>
      <c r="AB128" s="269" t="n">
        <v>0</v>
      </c>
      <c r="AC128" s="269" t="n">
        <v>0</v>
      </c>
      <c r="AD128" s="278" t="n">
        <v>0</v>
      </c>
      <c r="AE128" s="269" t="n">
        <v>0</v>
      </c>
      <c r="AF128" s="269" t="n">
        <v>0</v>
      </c>
      <c r="AG128" s="280" t="n">
        <v>0</v>
      </c>
      <c r="AH128" s="280" t="n">
        <v>0</v>
      </c>
      <c r="AI128" s="30"/>
      <c r="AJ128" s="156"/>
      <c r="AK128" s="256" t="n">
        <f aca="false">ROUND(D128*G128*AU128,4)</f>
        <v>0</v>
      </c>
      <c r="AL128" s="298" t="n">
        <f aca="false">ROUND(D128*(LOOKUP($C$18*1,$H$54:$AH$54,$H128:$AH128)*(LOOKUP($C$18*1,$AV$54:$BV$54,$AV128:$BV128))),4)</f>
        <v>0</v>
      </c>
      <c r="AM128" s="319" t="n">
        <f aca="false">ROUND(D128*(LOOKUP($C$18*1,$H$54:$AH$54,$H128:$AH128)*BY128),4)</f>
        <v>0</v>
      </c>
      <c r="AQ128" s="155" t="s">
        <v>346</v>
      </c>
      <c r="AR128" s="30"/>
      <c r="AS128" s="86" t="s">
        <v>347</v>
      </c>
      <c r="AT128" s="172" t="n">
        <f aca="false">'Model Sheet 3'!AT116+'Model Sheet 3'!AT118</f>
        <v>0</v>
      </c>
      <c r="AU128" s="281" t="n">
        <v>2.017279</v>
      </c>
      <c r="AV128" s="281" t="n">
        <v>1.235499</v>
      </c>
      <c r="AW128" s="282" t="n">
        <v>1.36338</v>
      </c>
      <c r="AX128" s="282" t="n">
        <v>2.05521</v>
      </c>
      <c r="AY128" s="282" t="n">
        <v>1.70131</v>
      </c>
      <c r="AZ128" s="282" t="n">
        <v>1.568359</v>
      </c>
      <c r="BA128" s="282" t="n">
        <v>1</v>
      </c>
      <c r="BB128" s="282" t="n">
        <v>1.7712</v>
      </c>
      <c r="BC128" s="282" t="n">
        <v>1</v>
      </c>
      <c r="BD128" s="282" t="n">
        <v>1.813477</v>
      </c>
      <c r="BE128" s="282" t="n">
        <v>1.627053</v>
      </c>
      <c r="BF128" s="278" t="n">
        <v>1.838696</v>
      </c>
      <c r="BG128" s="282" t="n">
        <v>1.854753</v>
      </c>
      <c r="BH128" s="268" t="n">
        <v>1.728548</v>
      </c>
      <c r="BI128" s="282" t="n">
        <v>2.106814</v>
      </c>
      <c r="BJ128" s="282" t="n">
        <v>1.82703</v>
      </c>
      <c r="BK128" s="282" t="n">
        <v>1.497273</v>
      </c>
      <c r="BL128" s="282" t="n">
        <v>1.646271</v>
      </c>
      <c r="BM128" s="282" t="n">
        <v>1.491247</v>
      </c>
      <c r="BN128" s="282" t="n">
        <v>1.459604</v>
      </c>
      <c r="BO128" s="282" t="n">
        <v>1.694553</v>
      </c>
      <c r="BP128" s="282" t="n">
        <v>2.066015</v>
      </c>
      <c r="BQ128" s="282" t="n">
        <v>1</v>
      </c>
      <c r="BR128" s="278" t="n">
        <v>1.560586</v>
      </c>
      <c r="BS128" s="282" t="n">
        <v>1.299448</v>
      </c>
      <c r="BT128" s="282" t="n">
        <v>1.680014</v>
      </c>
      <c r="BU128" s="282" t="n">
        <v>1.618205</v>
      </c>
      <c r="BV128" s="282" t="n">
        <v>1</v>
      </c>
      <c r="BW128" s="30"/>
      <c r="BX128" s="156"/>
      <c r="BY128" s="256" t="n">
        <f aca="false">IF(MIN(CB128,CC128)&gt;1.01,MIN(CB128,CC128),1.01)</f>
        <v>1.56115844435213</v>
      </c>
      <c r="BZ128" s="256" t="n">
        <f aca="false">SLOPE(AU128:BV128,E$43:AF$43)</f>
        <v>5.97541077376185E-007</v>
      </c>
      <c r="CA128" s="256" t="n">
        <f aca="false">INTERCEPT(AU128:BV128,E$43:AF$43)</f>
        <v>1.55879959559129</v>
      </c>
      <c r="CB128" s="256" t="n">
        <f aca="false">CA128+$C$17*BZ128</f>
        <v>1.56129193942502</v>
      </c>
      <c r="CC128" s="256" t="n">
        <f aca="false">LOOKUP($C$18*1,$AV$54:$BV$54,$AV128:$BV128)-(BZ128*(LOOKUP($C$18*1,$AV$54:$BV$54,$F$43:$AF$43)-$C$17))</f>
        <v>1.56115844435213</v>
      </c>
    </row>
    <row r="129" customFormat="false" ht="12.75" hidden="false" customHeight="false" outlineLevel="0" collapsed="false">
      <c r="A129" s="155"/>
      <c r="C129" s="86" t="s">
        <v>347</v>
      </c>
      <c r="D129" s="155" t="n">
        <f aca="false">D109</f>
        <v>0.34</v>
      </c>
      <c r="E129" s="172"/>
      <c r="F129" s="172"/>
      <c r="G129" s="277" t="n">
        <v>0</v>
      </c>
      <c r="H129" s="278" t="n">
        <v>0</v>
      </c>
      <c r="I129" s="269" t="n">
        <v>0</v>
      </c>
      <c r="J129" s="269" t="n">
        <v>0</v>
      </c>
      <c r="K129" s="269" t="n">
        <v>0</v>
      </c>
      <c r="L129" s="269" t="n">
        <v>0</v>
      </c>
      <c r="M129" s="269" t="n">
        <v>0</v>
      </c>
      <c r="N129" s="269" t="n">
        <v>0</v>
      </c>
      <c r="O129" s="269" t="n">
        <v>0</v>
      </c>
      <c r="P129" s="269" t="n">
        <v>0</v>
      </c>
      <c r="Q129" s="269" t="n">
        <v>0</v>
      </c>
      <c r="R129" s="278" t="n">
        <v>0</v>
      </c>
      <c r="S129" s="269" t="n">
        <v>0</v>
      </c>
      <c r="T129" s="278" t="n">
        <v>0</v>
      </c>
      <c r="U129" s="269" t="n">
        <v>0</v>
      </c>
      <c r="V129" s="269" t="n">
        <v>0</v>
      </c>
      <c r="W129" s="269" t="n">
        <v>0</v>
      </c>
      <c r="X129" s="269" t="n">
        <v>0</v>
      </c>
      <c r="Y129" s="269" t="n">
        <v>0</v>
      </c>
      <c r="Z129" s="269" t="n">
        <v>0</v>
      </c>
      <c r="AA129" s="269" t="n">
        <v>0</v>
      </c>
      <c r="AB129" s="269" t="n">
        <v>0</v>
      </c>
      <c r="AC129" s="269" t="n">
        <v>0</v>
      </c>
      <c r="AD129" s="278" t="n">
        <v>0</v>
      </c>
      <c r="AE129" s="269" t="n">
        <v>0</v>
      </c>
      <c r="AF129" s="269" t="n">
        <v>0</v>
      </c>
      <c r="AG129" s="280" t="n">
        <v>0</v>
      </c>
      <c r="AH129" s="280" t="n">
        <v>0</v>
      </c>
      <c r="AI129" s="30"/>
      <c r="AJ129" s="156"/>
      <c r="AK129" s="256" t="n">
        <f aca="false">ROUND(D129*G129*AU129,4)</f>
        <v>0</v>
      </c>
      <c r="AL129" s="298" t="n">
        <f aca="false">ROUND(D129*(LOOKUP($C$18*1,$H$54:$AH$54,$H129:$AH129)*(LOOKUP($C$18*1,$AV$54:$BV$54,$AV129:$BV129))),4)</f>
        <v>0</v>
      </c>
      <c r="AM129" s="319" t="n">
        <f aca="false">ROUND(D129*(LOOKUP($C$18*1,$H$54:$AH$54,$H129:$AH129)*BY129),4)</f>
        <v>0</v>
      </c>
      <c r="AQ129" s="155" t="s">
        <v>348</v>
      </c>
      <c r="AR129" s="30"/>
      <c r="AS129" s="86" t="s">
        <v>347</v>
      </c>
      <c r="AT129" s="172" t="n">
        <f aca="false">'Model Sheet 3'!AT121+'Model Sheet 3'!AT122+'Model Sheet 3'!AT123+'Model Sheet 3'!AT124+'Model Sheet 3'!AT130+'Model Sheet 3'!AT131</f>
        <v>0</v>
      </c>
      <c r="AU129" s="281" t="n">
        <v>2.017279</v>
      </c>
      <c r="AV129" s="281" t="n">
        <v>1.235499</v>
      </c>
      <c r="AW129" s="282" t="n">
        <v>1.36338</v>
      </c>
      <c r="AX129" s="282" t="n">
        <v>2.05521</v>
      </c>
      <c r="AY129" s="282" t="n">
        <v>1.70131</v>
      </c>
      <c r="AZ129" s="282" t="n">
        <v>1.568359</v>
      </c>
      <c r="BA129" s="282" t="n">
        <v>1</v>
      </c>
      <c r="BB129" s="282" t="n">
        <v>1.7712</v>
      </c>
      <c r="BC129" s="282" t="n">
        <v>1</v>
      </c>
      <c r="BD129" s="282" t="n">
        <v>1.813477</v>
      </c>
      <c r="BE129" s="282" t="n">
        <v>1.627053</v>
      </c>
      <c r="BF129" s="278" t="n">
        <v>1.838696</v>
      </c>
      <c r="BG129" s="282" t="n">
        <v>1.854753</v>
      </c>
      <c r="BH129" s="268" t="n">
        <v>1.728548</v>
      </c>
      <c r="BI129" s="282" t="n">
        <v>2.106814</v>
      </c>
      <c r="BJ129" s="282" t="n">
        <v>1.82703</v>
      </c>
      <c r="BK129" s="282" t="n">
        <v>1.497273</v>
      </c>
      <c r="BL129" s="282" t="n">
        <v>1.646271</v>
      </c>
      <c r="BM129" s="282" t="n">
        <v>1.491247</v>
      </c>
      <c r="BN129" s="282" t="n">
        <v>1.459604</v>
      </c>
      <c r="BO129" s="282" t="n">
        <v>1.694553</v>
      </c>
      <c r="BP129" s="282" t="n">
        <v>2.066015</v>
      </c>
      <c r="BQ129" s="282" t="n">
        <v>1</v>
      </c>
      <c r="BR129" s="278" t="n">
        <v>1.560586</v>
      </c>
      <c r="BS129" s="282" t="n">
        <v>1.299448</v>
      </c>
      <c r="BT129" s="282" t="n">
        <v>1.680014</v>
      </c>
      <c r="BU129" s="282" t="n">
        <v>1.618205</v>
      </c>
      <c r="BV129" s="282" t="n">
        <v>1</v>
      </c>
      <c r="BW129" s="30"/>
      <c r="BX129" s="156"/>
      <c r="BY129" s="256" t="n">
        <f aca="false">IF(MIN(CB129,CC129)&gt;1.01,MIN(CB129,CC129),1.01)</f>
        <v>1.56115844435213</v>
      </c>
      <c r="BZ129" s="256" t="n">
        <f aca="false">SLOPE(AU129:BV129,E$43:AF$43)</f>
        <v>5.97541077376185E-007</v>
      </c>
      <c r="CA129" s="256" t="n">
        <f aca="false">INTERCEPT(AU129:BV129,E$43:AF$43)</f>
        <v>1.55879959559129</v>
      </c>
      <c r="CB129" s="256" t="n">
        <f aca="false">CA129+$C$17*BZ129</f>
        <v>1.56129193942502</v>
      </c>
      <c r="CC129" s="256" t="n">
        <f aca="false">LOOKUP($C$18*1,$AV$54:$BV$54,$AV129:$BV129)-(BZ129*(LOOKUP($C$18*1,$AV$54:$BV$54,$F$43:$AF$43)-$C$17))</f>
        <v>1.56115844435213</v>
      </c>
    </row>
    <row r="130" customFormat="false" ht="12.75" hidden="false" customHeight="false" outlineLevel="0" collapsed="false">
      <c r="A130" s="155"/>
      <c r="C130" s="86" t="s">
        <v>347</v>
      </c>
      <c r="D130" s="155" t="n">
        <f aca="false">D110</f>
        <v>0.215</v>
      </c>
      <c r="E130" s="172"/>
      <c r="F130" s="172"/>
      <c r="G130" s="277" t="n">
        <v>0</v>
      </c>
      <c r="H130" s="278" t="n">
        <v>0</v>
      </c>
      <c r="I130" s="269" t="n">
        <v>0</v>
      </c>
      <c r="J130" s="269" t="n">
        <v>0</v>
      </c>
      <c r="K130" s="269" t="n">
        <v>0</v>
      </c>
      <c r="L130" s="269" t="n">
        <v>0</v>
      </c>
      <c r="M130" s="269" t="n">
        <v>0</v>
      </c>
      <c r="N130" s="269" t="n">
        <v>0</v>
      </c>
      <c r="O130" s="269" t="n">
        <v>0</v>
      </c>
      <c r="P130" s="269" t="n">
        <v>0</v>
      </c>
      <c r="Q130" s="269" t="n">
        <v>0</v>
      </c>
      <c r="R130" s="278" t="n">
        <v>0</v>
      </c>
      <c r="S130" s="269" t="n">
        <v>0</v>
      </c>
      <c r="T130" s="278" t="n">
        <v>0</v>
      </c>
      <c r="U130" s="269" t="n">
        <v>0</v>
      </c>
      <c r="V130" s="269" t="n">
        <v>0</v>
      </c>
      <c r="W130" s="269" t="n">
        <v>0</v>
      </c>
      <c r="X130" s="269" t="n">
        <v>0</v>
      </c>
      <c r="Y130" s="269" t="n">
        <v>0</v>
      </c>
      <c r="Z130" s="269" t="n">
        <v>0</v>
      </c>
      <c r="AA130" s="269" t="n">
        <v>0</v>
      </c>
      <c r="AB130" s="269" t="n">
        <v>0</v>
      </c>
      <c r="AC130" s="269" t="n">
        <v>0</v>
      </c>
      <c r="AD130" s="278" t="n">
        <v>0</v>
      </c>
      <c r="AE130" s="269" t="n">
        <v>0</v>
      </c>
      <c r="AF130" s="269" t="n">
        <v>0</v>
      </c>
      <c r="AG130" s="280" t="n">
        <v>0</v>
      </c>
      <c r="AH130" s="280" t="n">
        <v>0</v>
      </c>
      <c r="AI130" s="30"/>
      <c r="AJ130" s="156"/>
      <c r="AK130" s="256" t="n">
        <f aca="false">ROUND(D130*G130*AU130,4)</f>
        <v>0</v>
      </c>
      <c r="AL130" s="298" t="n">
        <f aca="false">ROUND(D130*(LOOKUP($C$18*1,$H$54:$AH$54,$H130:$AH130)*(LOOKUP($C$18*1,$AV$54:$BV$54,$AV130:$BV130))),4)</f>
        <v>0</v>
      </c>
      <c r="AM130" s="319" t="n">
        <f aca="false">ROUND(D130*(LOOKUP($C$18*1,$H$54:$AH$54,$H130:$AH130)*BY130),4)</f>
        <v>0</v>
      </c>
      <c r="AQ130" s="155" t="s">
        <v>349</v>
      </c>
      <c r="AR130" s="30"/>
      <c r="AS130" s="86" t="s">
        <v>347</v>
      </c>
      <c r="AT130" s="172" t="n">
        <f aca="false">'Model Sheet 3'!AT126+'Model Sheet 3'!AT127+'Model Sheet 3'!AT128</f>
        <v>0</v>
      </c>
      <c r="AU130" s="281" t="n">
        <v>2.017279</v>
      </c>
      <c r="AV130" s="281" t="n">
        <v>1.235499</v>
      </c>
      <c r="AW130" s="282" t="n">
        <v>1.36338</v>
      </c>
      <c r="AX130" s="282" t="n">
        <v>2.05521</v>
      </c>
      <c r="AY130" s="282" t="n">
        <v>1.70131</v>
      </c>
      <c r="AZ130" s="282" t="n">
        <v>1.568359</v>
      </c>
      <c r="BA130" s="282" t="n">
        <v>1</v>
      </c>
      <c r="BB130" s="282" t="n">
        <v>1.7712</v>
      </c>
      <c r="BC130" s="282" t="n">
        <v>1</v>
      </c>
      <c r="BD130" s="282" t="n">
        <v>1.813477</v>
      </c>
      <c r="BE130" s="282" t="n">
        <v>1.627053</v>
      </c>
      <c r="BF130" s="278" t="n">
        <v>1.838696</v>
      </c>
      <c r="BG130" s="282" t="n">
        <v>1.854753</v>
      </c>
      <c r="BH130" s="268" t="n">
        <v>1.728548</v>
      </c>
      <c r="BI130" s="282" t="n">
        <v>2.106814</v>
      </c>
      <c r="BJ130" s="282" t="n">
        <v>1.82703</v>
      </c>
      <c r="BK130" s="282" t="n">
        <v>1.497273</v>
      </c>
      <c r="BL130" s="282" t="n">
        <v>1.646271</v>
      </c>
      <c r="BM130" s="282" t="n">
        <v>1.491247</v>
      </c>
      <c r="BN130" s="282" t="n">
        <v>1.459604</v>
      </c>
      <c r="BO130" s="282" t="n">
        <v>1.694553</v>
      </c>
      <c r="BP130" s="282" t="n">
        <v>2.066015</v>
      </c>
      <c r="BQ130" s="282" t="n">
        <v>1</v>
      </c>
      <c r="BR130" s="278" t="n">
        <v>1.560586</v>
      </c>
      <c r="BS130" s="282" t="n">
        <v>1.299448</v>
      </c>
      <c r="BT130" s="282" t="n">
        <v>1.680014</v>
      </c>
      <c r="BU130" s="282" t="n">
        <v>1.618205</v>
      </c>
      <c r="BV130" s="282" t="n">
        <v>1</v>
      </c>
      <c r="BW130" s="30"/>
      <c r="BX130" s="156"/>
      <c r="BY130" s="256" t="n">
        <f aca="false">IF(MIN(CB130,CC130)&gt;1.01,MIN(CB130,CC130),1.01)</f>
        <v>1.56115844435213</v>
      </c>
      <c r="BZ130" s="256" t="n">
        <f aca="false">SLOPE(AU130:BV130,E$43:AF$43)</f>
        <v>5.97541077376185E-007</v>
      </c>
      <c r="CA130" s="256" t="n">
        <f aca="false">INTERCEPT(AU130:BV130,E$43:AF$43)</f>
        <v>1.55879959559129</v>
      </c>
      <c r="CB130" s="256" t="n">
        <f aca="false">CA130+$C$17*BZ130</f>
        <v>1.56129193942502</v>
      </c>
      <c r="CC130" s="256" t="n">
        <f aca="false">LOOKUP($C$18*1,$AV$54:$BV$54,$AV130:$BV130)-(BZ130*(LOOKUP($C$18*1,$AV$54:$BV$54,$F$43:$AF$43)-$C$17))</f>
        <v>1.56115844435213</v>
      </c>
    </row>
    <row r="131" customFormat="false" ht="13.5" hidden="false" customHeight="false" outlineLevel="0" collapsed="false">
      <c r="A131" s="155"/>
      <c r="B131" s="86" t="s">
        <v>350</v>
      </c>
      <c r="D131" s="155" t="n">
        <f aca="false">D111</f>
        <v>1.2289674</v>
      </c>
      <c r="E131" s="253" t="n">
        <f aca="false">E111</f>
        <v>0</v>
      </c>
      <c r="F131" s="172" t="n">
        <f aca="false">F111</f>
        <v>0</v>
      </c>
      <c r="G131" s="287" t="n">
        <v>0.152725661313263</v>
      </c>
      <c r="H131" s="288" t="n">
        <v>0.152439024390244</v>
      </c>
      <c r="I131" s="289" t="n">
        <v>0.152655172436909</v>
      </c>
      <c r="J131" s="289" t="n">
        <v>0.152655172436909</v>
      </c>
      <c r="K131" s="289" t="n">
        <v>0.152655172436909</v>
      </c>
      <c r="L131" s="289" t="n">
        <v>0.152655172436909</v>
      </c>
      <c r="M131" s="289" t="n">
        <v>0.152655172436909</v>
      </c>
      <c r="N131" s="289" t="n">
        <v>0.152655172436909</v>
      </c>
      <c r="O131" s="289" t="n">
        <v>0.152655172436909</v>
      </c>
      <c r="P131" s="289" t="n">
        <v>0.152655172436909</v>
      </c>
      <c r="Q131" s="289" t="n">
        <v>0.152655172436909</v>
      </c>
      <c r="R131" s="288" t="n">
        <v>0.152718785482989</v>
      </c>
      <c r="S131" s="289" t="n">
        <v>0.152655172436909</v>
      </c>
      <c r="T131" s="288" t="n">
        <v>0.152734570998495</v>
      </c>
      <c r="U131" s="289" t="n">
        <v>0.152655172436909</v>
      </c>
      <c r="V131" s="289" t="n">
        <v>0.152655172436909</v>
      </c>
      <c r="W131" s="289" t="n">
        <v>0.152655172436909</v>
      </c>
      <c r="X131" s="289" t="n">
        <v>0.152655172436909</v>
      </c>
      <c r="Y131" s="289" t="n">
        <v>0.152655172436909</v>
      </c>
      <c r="Z131" s="289" t="n">
        <v>0.152655172436909</v>
      </c>
      <c r="AA131" s="289" t="n">
        <v>0.152655172436909</v>
      </c>
      <c r="AB131" s="289" t="n">
        <v>0.152655172436909</v>
      </c>
      <c r="AC131" s="289" t="n">
        <v>0.152655172436909</v>
      </c>
      <c r="AD131" s="288" t="n">
        <v>0.152728308875908</v>
      </c>
      <c r="AE131" s="289" t="n">
        <v>0.152655172436909</v>
      </c>
      <c r="AF131" s="289" t="n">
        <v>0.152655172436909</v>
      </c>
      <c r="AG131" s="290" t="n">
        <v>0.152655172436909</v>
      </c>
      <c r="AH131" s="290" t="n">
        <v>0.152655172436909</v>
      </c>
      <c r="AI131" s="68"/>
      <c r="AJ131" s="184"/>
      <c r="AK131" s="256" t="n">
        <f aca="false">ROUND(D131*G131*AU131,4)</f>
        <v>0.2426</v>
      </c>
      <c r="AL131" s="298" t="n">
        <f aca="false">ROUND(D131*(LOOKUP($C$18*1,$H$54:$AH$54,$H131:$AH131)*(LOOKUP($C$18*1,$AV$54:$BV$54,$AV131:$BV131))),4)</f>
        <v>0.2275</v>
      </c>
      <c r="AM131" s="319" t="n">
        <f aca="false">ROUND(D131*(LOOKUP($C$18*1,$H$54:$AH$54,$H131:$AH131)*BY131),4)</f>
        <v>0.2172</v>
      </c>
      <c r="AQ131" s="155"/>
      <c r="AR131" s="86" t="s">
        <v>350</v>
      </c>
      <c r="AS131" s="30"/>
      <c r="AT131" s="172" t="n">
        <f aca="false">ROUND('Model Sheet 2'!BH130,0)</f>
        <v>0</v>
      </c>
      <c r="AU131" s="281" t="n">
        <v>1.292557</v>
      </c>
      <c r="AV131" s="281" t="n">
        <v>1.099646</v>
      </c>
      <c r="AW131" s="282" t="n">
        <v>1.14122</v>
      </c>
      <c r="AX131" s="282" t="n">
        <v>1.388662</v>
      </c>
      <c r="AY131" s="282" t="n">
        <v>1.18619</v>
      </c>
      <c r="AZ131" s="282" t="n">
        <v>1.135807</v>
      </c>
      <c r="BA131" s="282" t="n">
        <v>1</v>
      </c>
      <c r="BB131" s="282" t="n">
        <v>1.203824</v>
      </c>
      <c r="BC131" s="282" t="n">
        <v>1</v>
      </c>
      <c r="BD131" s="282" t="n">
        <v>1.213828</v>
      </c>
      <c r="BE131" s="282" t="n">
        <v>1.243521</v>
      </c>
      <c r="BF131" s="278" t="n">
        <v>1.262187</v>
      </c>
      <c r="BG131" s="282" t="n">
        <v>1.243696</v>
      </c>
      <c r="BH131" s="268" t="n">
        <v>1.223958</v>
      </c>
      <c r="BI131" s="282" t="n">
        <v>1.097929</v>
      </c>
      <c r="BJ131" s="282" t="n">
        <v>1.298333</v>
      </c>
      <c r="BK131" s="282" t="n">
        <v>1.188589</v>
      </c>
      <c r="BL131" s="282" t="n">
        <v>1.120688</v>
      </c>
      <c r="BM131" s="282" t="n">
        <v>1.161824</v>
      </c>
      <c r="BN131" s="282" t="n">
        <v>1.143506</v>
      </c>
      <c r="BO131" s="282" t="n">
        <v>1.22408</v>
      </c>
      <c r="BP131" s="282" t="n">
        <v>1.175188</v>
      </c>
      <c r="BQ131" s="282" t="n">
        <v>1</v>
      </c>
      <c r="BR131" s="278" t="n">
        <v>1.211881</v>
      </c>
      <c r="BS131" s="282" t="n">
        <v>1.069674</v>
      </c>
      <c r="BT131" s="282" t="n">
        <v>1.186871</v>
      </c>
      <c r="BU131" s="282" t="n">
        <v>1.099646</v>
      </c>
      <c r="BV131" s="282" t="n">
        <v>1</v>
      </c>
      <c r="BW131" s="30"/>
      <c r="BX131" s="156"/>
      <c r="BY131" s="256" t="n">
        <f aca="false">IF(MIN(CB131,CC131)&gt;1.01,MIN(CB131,CC131),1.01)</f>
        <v>1.15706076091096</v>
      </c>
      <c r="BZ131" s="256" t="n">
        <f aca="false">SLOPE(AU131:BV131,E$43:AF$43)</f>
        <v>1.59910770794582E-007</v>
      </c>
      <c r="CA131" s="256" t="n">
        <f aca="false">INTERCEPT(AU131:BV131,E$43:AF$43)</f>
        <v>1.15639377308598</v>
      </c>
      <c r="CB131" s="256" t="n">
        <f aca="false">CA131+$C$17*BZ131</f>
        <v>1.15706076091096</v>
      </c>
      <c r="CC131" s="256" t="n">
        <f aca="false">LOOKUP($C$18*1,$AV$54:$BV$54,$AV131:$BV131)-(BZ131*(LOOKUP($C$18*1,$AV$54:$BV$54,$F$43:$AF$43)-$C$17))</f>
        <v>1.21203419451842</v>
      </c>
    </row>
    <row r="132" customFormat="false" ht="13.5" hidden="false" customHeight="false" outlineLevel="0" collapsed="false">
      <c r="A132" s="150" t="s">
        <v>379</v>
      </c>
      <c r="B132" s="272"/>
      <c r="C132" s="272"/>
      <c r="D132" s="320" t="n">
        <f aca="false">D112</f>
        <v>20.8905614715</v>
      </c>
      <c r="E132" s="320" t="n">
        <f aca="false">E112</f>
        <v>13.711427</v>
      </c>
      <c r="F132" s="320" t="n">
        <f aca="false">F112</f>
        <v>11.4406323076564</v>
      </c>
      <c r="G132" s="321" t="n">
        <v>0.042715</v>
      </c>
      <c r="H132" s="308" t="n">
        <v>0.015602</v>
      </c>
      <c r="I132" s="289" t="n">
        <v>0.03326925</v>
      </c>
      <c r="J132" s="289" t="n">
        <v>0.03326925</v>
      </c>
      <c r="K132" s="289" t="n">
        <v>0.03326925</v>
      </c>
      <c r="L132" s="289" t="n">
        <v>0.03326925</v>
      </c>
      <c r="M132" s="289" t="n">
        <v>0.03326925</v>
      </c>
      <c r="N132" s="289" t="n">
        <v>0.03326925</v>
      </c>
      <c r="O132" s="289" t="n">
        <v>0.03326925</v>
      </c>
      <c r="P132" s="289" t="n">
        <v>0.03326925</v>
      </c>
      <c r="Q132" s="289" t="n">
        <v>0.03326925</v>
      </c>
      <c r="R132" s="308" t="n">
        <v>0.039795</v>
      </c>
      <c r="S132" s="289" t="n">
        <v>0.03326925</v>
      </c>
      <c r="T132" s="308" t="n">
        <v>0.026938</v>
      </c>
      <c r="U132" s="289" t="n">
        <v>0.03326925</v>
      </c>
      <c r="V132" s="289" t="n">
        <v>0.03326925</v>
      </c>
      <c r="W132" s="289" t="n">
        <v>0.03326925</v>
      </c>
      <c r="X132" s="289" t="n">
        <v>0.03326925</v>
      </c>
      <c r="Y132" s="289" t="n">
        <v>0.03326925</v>
      </c>
      <c r="Z132" s="289" t="n">
        <v>0.03326925</v>
      </c>
      <c r="AA132" s="289" t="n">
        <v>0.03326925</v>
      </c>
      <c r="AB132" s="289" t="n">
        <v>0.03326925</v>
      </c>
      <c r="AC132" s="289" t="n">
        <v>0.03326925</v>
      </c>
      <c r="AD132" s="308" t="n">
        <v>0.050742</v>
      </c>
      <c r="AE132" s="289" t="n">
        <v>0.03326925</v>
      </c>
      <c r="AF132" s="289" t="n">
        <v>0.03326925</v>
      </c>
      <c r="AG132" s="290" t="n">
        <v>0.03326925</v>
      </c>
      <c r="AH132" s="290" t="n">
        <v>0.03326925</v>
      </c>
      <c r="AI132" s="68"/>
      <c r="AJ132" s="156"/>
      <c r="AK132" s="322" t="n">
        <f aca="false">ROUND(D132*G132*AU132,4)</f>
        <v>1.2047</v>
      </c>
      <c r="AL132" s="298" t="n">
        <f aca="false">ROUND(D132*(LOOKUP($C$18*1,$H$54:$AH$54,$H132:$AH132)*(LOOKUP($C$18*1,$AV$54:$BV$54,$AV132:$BV132))),4)</f>
        <v>1.2625</v>
      </c>
      <c r="AM132" s="319" t="n">
        <f aca="false">ROUND(D132*(LOOKUP($C$18*1,$H$54:$AH$54,$H132:$AH132)*BY132),4)</f>
        <v>1.2167</v>
      </c>
      <c r="AQ132" s="183" t="s">
        <v>352</v>
      </c>
      <c r="AR132" s="74"/>
      <c r="AS132" s="74"/>
      <c r="AT132" s="253"/>
      <c r="AU132" s="318" t="n">
        <v>1.35</v>
      </c>
      <c r="AV132" s="288" t="n">
        <v>1.077</v>
      </c>
      <c r="AW132" s="311" t="n">
        <v>1.1785</v>
      </c>
      <c r="AX132" s="311" t="n">
        <v>1.1785</v>
      </c>
      <c r="AY132" s="311" t="n">
        <v>1.1785</v>
      </c>
      <c r="AZ132" s="311" t="n">
        <v>1.1785</v>
      </c>
      <c r="BA132" s="311" t="n">
        <v>1</v>
      </c>
      <c r="BB132" s="311" t="n">
        <v>1.1785</v>
      </c>
      <c r="BC132" s="311" t="n">
        <v>1</v>
      </c>
      <c r="BD132" s="311" t="n">
        <v>1.1785</v>
      </c>
      <c r="BE132" s="311" t="n">
        <v>1.1785</v>
      </c>
      <c r="BF132" s="288" t="n">
        <v>1.245</v>
      </c>
      <c r="BG132" s="311" t="n">
        <v>1.1785</v>
      </c>
      <c r="BH132" s="276" t="n">
        <v>1.201</v>
      </c>
      <c r="BI132" s="311" t="n">
        <v>1.1785</v>
      </c>
      <c r="BJ132" s="311" t="n">
        <v>1.1785</v>
      </c>
      <c r="BK132" s="311" t="n">
        <v>1.1785</v>
      </c>
      <c r="BL132" s="311" t="n">
        <v>1.1785</v>
      </c>
      <c r="BM132" s="311" t="n">
        <v>1.1785</v>
      </c>
      <c r="BN132" s="311" t="n">
        <v>1.1785</v>
      </c>
      <c r="BO132" s="311" t="n">
        <v>1.1785</v>
      </c>
      <c r="BP132" s="311" t="n">
        <v>1.1785</v>
      </c>
      <c r="BQ132" s="311" t="n">
        <v>1</v>
      </c>
      <c r="BR132" s="288" t="n">
        <v>1.191</v>
      </c>
      <c r="BS132" s="311" t="n">
        <v>1.1785</v>
      </c>
      <c r="BT132" s="311" t="n">
        <v>1.1785</v>
      </c>
      <c r="BU132" s="311" t="n">
        <v>1.1785</v>
      </c>
      <c r="BV132" s="311" t="n">
        <v>1</v>
      </c>
      <c r="BW132" s="68"/>
      <c r="BX132" s="184"/>
      <c r="BY132" s="256" t="n">
        <f aca="false">IF(MIN(CB132,CC132)&gt;1.01,MIN(CB132,CC132),1.01)</f>
        <v>1.14777899118113</v>
      </c>
      <c r="BZ132" s="256" t="n">
        <f aca="false">SLOPE(AU132:BV132,E$43:AF$43)</f>
        <v>2.35625704643582E-007</v>
      </c>
      <c r="CA132" s="256" t="n">
        <f aca="false">INTERCEPT(AU132:BV132,E$43:AF$43)</f>
        <v>1.14679619636706</v>
      </c>
      <c r="CB132" s="256" t="n">
        <f aca="false">CA132+$C$17*BZ132</f>
        <v>1.14777899118113</v>
      </c>
      <c r="CC132" s="256" t="n">
        <f aca="false">LOOKUP($C$18*1,$AV$54:$BV$54,$AV132:$BV132)-(BZ132*(LOOKUP($C$18*1,$AV$54:$BV$54,$F$43:$AF$43)-$C$17))</f>
        <v>1.19122572942505</v>
      </c>
    </row>
    <row r="133" customFormat="false" ht="13.5" hidden="false" customHeight="false" outlineLevel="0" collapsed="false">
      <c r="A133" s="150" t="s">
        <v>388</v>
      </c>
      <c r="B133" s="272"/>
      <c r="C133" s="272"/>
      <c r="D133" s="150"/>
      <c r="E133" s="151"/>
      <c r="F133" s="154"/>
      <c r="G133" s="151"/>
      <c r="H133" s="151"/>
      <c r="I133" s="151"/>
      <c r="J133" s="151"/>
      <c r="K133" s="151"/>
      <c r="L133" s="151"/>
      <c r="M133" s="151"/>
      <c r="N133" s="151"/>
      <c r="O133" s="151"/>
      <c r="P133" s="151"/>
      <c r="Q133" s="151"/>
      <c r="R133" s="151"/>
      <c r="S133" s="151"/>
      <c r="T133" s="151"/>
      <c r="U133" s="151"/>
      <c r="V133" s="151"/>
      <c r="W133" s="151"/>
      <c r="X133" s="151"/>
      <c r="Y133" s="151"/>
      <c r="Z133" s="151"/>
      <c r="AA133" s="151"/>
      <c r="AB133" s="151"/>
      <c r="AC133" s="151"/>
      <c r="AD133" s="151"/>
      <c r="AE133" s="151"/>
      <c r="AF133" s="151"/>
      <c r="AG133" s="151"/>
      <c r="AH133" s="151"/>
      <c r="AI133" s="151"/>
      <c r="AJ133" s="154"/>
      <c r="AK133" s="323" t="n">
        <f aca="false">SUM(AK120:AK132)</f>
        <v>775687.2161</v>
      </c>
      <c r="AL133" s="312" t="n">
        <f aca="false">SUM(AL120:AL132)</f>
        <v>642962.5265</v>
      </c>
      <c r="AM133" s="313" t="n">
        <f aca="false">SUM(AM120:AM132)</f>
        <v>547278.0901</v>
      </c>
      <c r="AQ133" s="86"/>
      <c r="AR133" s="86"/>
      <c r="AS133" s="86"/>
      <c r="AT133" s="86"/>
      <c r="AU133" s="86"/>
      <c r="AV133" s="86"/>
      <c r="AW133" s="86"/>
      <c r="AX133" s="86"/>
      <c r="AY133" s="86"/>
      <c r="AZ133" s="86"/>
      <c r="BA133" s="86"/>
      <c r="BB133" s="86"/>
      <c r="BC133" s="86"/>
      <c r="BD133" s="86"/>
      <c r="BE133" s="86"/>
      <c r="BF133" s="86"/>
      <c r="BG133" s="86"/>
      <c r="BH133" s="86"/>
      <c r="BI133" s="86"/>
      <c r="BJ133" s="86"/>
      <c r="BK133" s="86"/>
      <c r="BL133" s="86"/>
      <c r="BM133" s="86"/>
      <c r="BN133" s="86"/>
      <c r="BO133" s="86"/>
      <c r="BP133" s="86"/>
      <c r="BQ133" s="86"/>
      <c r="BR133" s="86"/>
      <c r="BS133" s="86"/>
      <c r="BT133" s="86"/>
      <c r="BU133" s="86"/>
      <c r="BV133" s="86"/>
      <c r="BW133" s="265"/>
      <c r="BX133" s="86"/>
      <c r="BY133" s="86"/>
      <c r="BZ133" s="86"/>
      <c r="CA133" s="256"/>
    </row>
    <row r="134" customFormat="false" ht="12.75" hidden="false" customHeight="false" outlineLevel="0" collapsed="false">
      <c r="AI134" s="70"/>
      <c r="AJ134" s="70"/>
      <c r="AK134" s="70"/>
      <c r="AP134" s="70"/>
      <c r="AQ134" s="86"/>
      <c r="AR134" s="86"/>
      <c r="AS134" s="86"/>
      <c r="AT134" s="86"/>
      <c r="AU134" s="86"/>
      <c r="AV134" s="86"/>
      <c r="AW134" s="86"/>
      <c r="AX134" s="86"/>
      <c r="AY134" s="86"/>
      <c r="AZ134" s="86"/>
      <c r="BA134" s="86"/>
      <c r="BB134" s="86"/>
      <c r="BC134" s="86"/>
      <c r="BD134" s="86"/>
      <c r="BE134" s="86"/>
      <c r="BF134" s="86"/>
      <c r="BG134" s="86"/>
      <c r="BH134" s="86"/>
      <c r="BI134" s="86"/>
      <c r="BJ134" s="86"/>
      <c r="BK134" s="86"/>
      <c r="BL134" s="86"/>
      <c r="BM134" s="86"/>
      <c r="BN134" s="86"/>
      <c r="BO134" s="86"/>
      <c r="BP134" s="86"/>
      <c r="BQ134" s="86"/>
      <c r="BR134" s="86"/>
      <c r="BS134" s="86"/>
      <c r="BT134" s="86"/>
      <c r="BU134" s="86"/>
      <c r="BV134" s="86"/>
      <c r="BW134" s="265"/>
      <c r="BX134" s="86"/>
      <c r="BY134" s="86"/>
      <c r="BZ134" s="86"/>
      <c r="CA134" s="256"/>
    </row>
    <row r="135" customFormat="false" ht="12.75" hidden="false" customHeight="false" outlineLevel="0" collapsed="false">
      <c r="AI135" s="70"/>
      <c r="AJ135" s="70"/>
      <c r="AK135" s="70"/>
      <c r="AP135" s="70"/>
      <c r="AQ135" s="86"/>
      <c r="AR135" s="86"/>
      <c r="AS135" s="86"/>
      <c r="AT135" s="86"/>
      <c r="AU135" s="86"/>
      <c r="AV135" s="86"/>
      <c r="AW135" s="86"/>
      <c r="AX135" s="86"/>
      <c r="AY135" s="86"/>
      <c r="AZ135" s="86"/>
      <c r="BA135" s="86"/>
      <c r="BB135" s="86"/>
      <c r="BC135" s="86"/>
      <c r="BD135" s="86"/>
      <c r="BE135" s="86"/>
      <c r="BF135" s="86"/>
      <c r="BG135" s="86"/>
      <c r="BH135" s="86"/>
      <c r="BI135" s="86"/>
      <c r="BJ135" s="86"/>
      <c r="BK135" s="86"/>
      <c r="BL135" s="86"/>
      <c r="BM135" s="86"/>
      <c r="BN135" s="86"/>
      <c r="BO135" s="86"/>
      <c r="BP135" s="86"/>
      <c r="BQ135" s="86"/>
      <c r="BR135" s="86"/>
      <c r="BS135" s="86"/>
      <c r="BT135" s="86"/>
      <c r="BU135" s="86"/>
      <c r="BV135" s="86"/>
      <c r="BW135" s="256"/>
      <c r="BX135" s="86"/>
      <c r="BY135" s="86"/>
      <c r="BZ135" s="86"/>
      <c r="CA135" s="256"/>
    </row>
    <row r="136" customFormat="false" ht="12.75" hidden="false" customHeight="false" outlineLevel="0" collapsed="false">
      <c r="AI136" s="70"/>
      <c r="AJ136" s="70"/>
      <c r="AK136" s="70"/>
      <c r="AP136" s="70"/>
      <c r="CA136" s="70"/>
    </row>
    <row r="137" customFormat="false" ht="12.75" hidden="false" customHeight="false" outlineLevel="0" collapsed="false">
      <c r="AI137" s="70"/>
      <c r="AJ137" s="70"/>
      <c r="AK137" s="70"/>
      <c r="AP137" s="70"/>
      <c r="CA137" s="70"/>
    </row>
    <row r="138" customFormat="false" ht="12.75" hidden="false" customHeight="false" outlineLevel="0" collapsed="false">
      <c r="AI138" s="70"/>
      <c r="AJ138" s="70"/>
      <c r="AK138" s="70"/>
      <c r="AN138" s="70"/>
    </row>
    <row r="139" customFormat="false" ht="12.75" hidden="false" customHeight="false" outlineLevel="0" collapsed="false">
      <c r="AI139" s="70"/>
      <c r="AJ139" s="70"/>
      <c r="AK139" s="70"/>
      <c r="AN139" s="70"/>
    </row>
    <row r="140" customFormat="false" ht="12.75" hidden="false" customHeight="false" outlineLevel="0" collapsed="false">
      <c r="AI140" s="70"/>
      <c r="AJ140" s="70"/>
      <c r="AK140" s="70"/>
      <c r="AN140" s="70"/>
    </row>
    <row r="141" customFormat="false" ht="12.75" hidden="false" customHeight="false" outlineLevel="0" collapsed="false">
      <c r="AI141" s="70"/>
      <c r="AJ141" s="70"/>
      <c r="AK141" s="70"/>
      <c r="AN141" s="70"/>
    </row>
    <row r="142" customFormat="false" ht="12.75" hidden="false" customHeight="false" outlineLevel="0" collapsed="false">
      <c r="AI142" s="70"/>
      <c r="AJ142" s="70"/>
      <c r="AK142" s="70"/>
      <c r="AN142" s="70"/>
    </row>
    <row r="143" customFormat="false" ht="12.75" hidden="false" customHeight="false" outlineLevel="0" collapsed="false">
      <c r="AI143" s="70"/>
      <c r="AJ143" s="70"/>
      <c r="AK143" s="70"/>
      <c r="AN143" s="70"/>
    </row>
    <row r="144" customFormat="false" ht="12.75" hidden="false" customHeight="false" outlineLevel="0" collapsed="false">
      <c r="AI144" s="70"/>
      <c r="AJ144" s="70"/>
      <c r="AK144" s="70"/>
      <c r="AN144" s="70"/>
    </row>
    <row r="145" customFormat="false" ht="12.75" hidden="false" customHeight="false" outlineLevel="0" collapsed="false">
      <c r="AI145" s="70"/>
      <c r="AJ145" s="70"/>
      <c r="AK145" s="70"/>
      <c r="AN145" s="70"/>
    </row>
    <row r="146" customFormat="false" ht="12.75" hidden="false" customHeight="false" outlineLevel="0" collapsed="false">
      <c r="AI146" s="70"/>
      <c r="AJ146" s="70"/>
      <c r="AK146" s="70"/>
      <c r="AN146" s="70"/>
    </row>
    <row r="147" customFormat="false" ht="12.75" hidden="false" customHeight="false" outlineLevel="0" collapsed="false">
      <c r="AI147" s="70"/>
      <c r="AJ147" s="70"/>
      <c r="AK147" s="70"/>
      <c r="AN147" s="70"/>
    </row>
    <row r="148" customFormat="false" ht="12.75" hidden="false" customHeight="false" outlineLevel="0" collapsed="false">
      <c r="AI148" s="70"/>
      <c r="AJ148" s="70"/>
      <c r="AK148" s="70"/>
      <c r="AN148" s="70"/>
    </row>
    <row r="149" customFormat="false" ht="12.75" hidden="false" customHeight="false" outlineLevel="0" collapsed="false">
      <c r="AI149" s="70"/>
      <c r="AJ149" s="70"/>
      <c r="AK149" s="70"/>
      <c r="AN149" s="70"/>
    </row>
    <row r="150" customFormat="false" ht="12.75" hidden="false" customHeight="false" outlineLevel="0" collapsed="false">
      <c r="AI150" s="70"/>
      <c r="AJ150" s="70"/>
      <c r="AK150" s="70"/>
      <c r="AN150" s="70"/>
    </row>
    <row r="151" customFormat="false" ht="12.75" hidden="false" customHeight="false" outlineLevel="0" collapsed="false">
      <c r="AI151" s="70"/>
      <c r="AJ151" s="70"/>
      <c r="AK151" s="70"/>
      <c r="AN151" s="70"/>
    </row>
    <row r="152" customFormat="false" ht="12.75" hidden="false" customHeight="false" outlineLevel="0" collapsed="false">
      <c r="AI152" s="70"/>
      <c r="AJ152" s="70"/>
      <c r="AK152" s="70"/>
      <c r="AN152" s="70"/>
    </row>
    <row r="153" customFormat="false" ht="12.75" hidden="false" customHeight="false" outlineLevel="0" collapsed="false">
      <c r="AI153" s="70"/>
      <c r="AJ153" s="70"/>
      <c r="AK153" s="70"/>
      <c r="AN153" s="70"/>
    </row>
    <row r="154" customFormat="false" ht="12.75" hidden="false" customHeight="false" outlineLevel="0" collapsed="false">
      <c r="AI154" s="70"/>
      <c r="AJ154" s="70"/>
      <c r="AK154" s="70"/>
      <c r="AN154" s="70"/>
    </row>
    <row r="155" customFormat="false" ht="12.75" hidden="false" customHeight="false" outlineLevel="0" collapsed="false">
      <c r="AI155" s="70"/>
      <c r="AJ155" s="70"/>
      <c r="AK155" s="70"/>
      <c r="AN155" s="70"/>
    </row>
    <row r="156" customFormat="false" ht="12.75" hidden="false" customHeight="false" outlineLevel="0" collapsed="false">
      <c r="AI156" s="70"/>
      <c r="AJ156" s="70"/>
      <c r="AK156" s="70"/>
      <c r="AN156" s="70"/>
    </row>
    <row r="157" customFormat="false" ht="12.75" hidden="false" customHeight="false" outlineLevel="0" collapsed="false">
      <c r="AI157" s="70"/>
      <c r="AJ157" s="70"/>
      <c r="AK157" s="70"/>
      <c r="AN157" s="70"/>
    </row>
    <row r="158" customFormat="false" ht="12.75" hidden="false" customHeight="false" outlineLevel="0" collapsed="false">
      <c r="AI158" s="70"/>
      <c r="AJ158" s="70"/>
      <c r="AK158" s="70"/>
      <c r="AN158" s="70"/>
    </row>
    <row r="159" customFormat="false" ht="12.75" hidden="false" customHeight="false" outlineLevel="0" collapsed="false">
      <c r="AI159" s="70"/>
      <c r="AJ159" s="70"/>
      <c r="AK159" s="70"/>
      <c r="AN159" s="70"/>
    </row>
    <row r="160" customFormat="false" ht="12.75" hidden="false" customHeight="false" outlineLevel="0" collapsed="false">
      <c r="AI160" s="70"/>
      <c r="AJ160" s="70"/>
      <c r="AK160" s="70"/>
      <c r="AN160" s="70"/>
    </row>
    <row r="161" customFormat="false" ht="12.75" hidden="false" customHeight="false" outlineLevel="0" collapsed="false">
      <c r="AI161" s="70"/>
      <c r="AJ161" s="70"/>
      <c r="AK161" s="70"/>
      <c r="AN161" s="70"/>
    </row>
    <row r="162" customFormat="false" ht="12.75" hidden="false" customHeight="false" outlineLevel="0" collapsed="false">
      <c r="AN162" s="70"/>
    </row>
    <row r="163" customFormat="false" ht="12.75" hidden="false" customHeight="false" outlineLevel="0" collapsed="false">
      <c r="AN163" s="70"/>
    </row>
    <row r="164" customFormat="false" ht="12.75" hidden="false" customHeight="false" outlineLevel="0" collapsed="false">
      <c r="AN164" s="70"/>
    </row>
    <row r="165" customFormat="false" ht="12.75" hidden="false" customHeight="false" outlineLevel="0" collapsed="false">
      <c r="AN165" s="70"/>
    </row>
    <row r="166" customFormat="false" ht="12.75" hidden="false" customHeight="false" outlineLevel="0" collapsed="false">
      <c r="AN166" s="70"/>
    </row>
    <row r="167" customFormat="false" ht="12.75" hidden="false" customHeight="false" outlineLevel="0" collapsed="false">
      <c r="AN167" s="70"/>
    </row>
    <row r="168" customFormat="false" ht="12.75" hidden="false" customHeight="false" outlineLevel="0" collapsed="false">
      <c r="AN168" s="70"/>
    </row>
    <row r="169" customFormat="false" ht="12.75" hidden="false" customHeight="false" outlineLevel="0" collapsed="false">
      <c r="AN169" s="70"/>
    </row>
    <row r="170" customFormat="false" ht="12.75" hidden="false" customHeight="false" outlineLevel="0" collapsed="false">
      <c r="AN170" s="70"/>
    </row>
    <row r="171" customFormat="false" ht="12.75" hidden="false" customHeight="false" outlineLevel="0" collapsed="false">
      <c r="AN171" s="70"/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1" scale="100" fitToWidth="1" fitToHeight="2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J11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37.859375" defaultRowHeight="12.75" zeroHeight="false" outlineLevelRow="0" outlineLevelCol="0"/>
  <cols>
    <col collapsed="false" customWidth="true" hidden="false" outlineLevel="0" max="1" min="1" style="0" width="36.15"/>
    <col collapsed="false" customWidth="true" hidden="false" outlineLevel="0" max="2" min="2" style="0" width="13.86"/>
    <col collapsed="false" customWidth="true" hidden="false" outlineLevel="0" max="3" min="3" style="0" width="8.71"/>
    <col collapsed="false" customWidth="true" hidden="false" outlineLevel="0" max="4" min="4" style="0" width="10.57"/>
    <col collapsed="false" customWidth="true" hidden="false" outlineLevel="0" max="62" min="5" style="0" width="8.71"/>
    <col collapsed="false" customWidth="true" hidden="false" outlineLevel="0" max="63" min="63" style="0" width="20.71"/>
  </cols>
  <sheetData>
    <row r="1" s="90" customFormat="true" ht="30" hidden="false" customHeight="false" outlineLevel="0" collapsed="false">
      <c r="A1" s="89" t="s">
        <v>80</v>
      </c>
    </row>
    <row r="3" customFormat="false" ht="12.75" hidden="false" customHeight="false" outlineLevel="0" collapsed="false">
      <c r="A3" s="0" t="s">
        <v>81</v>
      </c>
    </row>
    <row r="5" s="91" customFormat="true" ht="12.75" hidden="false" customHeight="false" outlineLevel="0" collapsed="false"/>
    <row r="6" s="91" customFormat="true" ht="12.75" hidden="false" customHeight="false" outlineLevel="0" collapsed="false">
      <c r="A6" s="92" t="s">
        <v>82</v>
      </c>
    </row>
    <row r="7" s="91" customFormat="true" ht="12.75" hidden="false" customHeight="false" outlineLevel="0" collapsed="false">
      <c r="A7" s="92" t="s">
        <v>83</v>
      </c>
    </row>
    <row r="8" s="91" customFormat="true" ht="12.75" hidden="false" customHeight="false" outlineLevel="0" collapsed="false">
      <c r="A8" s="92" t="s">
        <v>84</v>
      </c>
    </row>
    <row r="9" s="91" customFormat="true" ht="12.75" hidden="false" customHeight="false" outlineLevel="0" collapsed="false"/>
    <row r="10" s="91" customFormat="true" ht="12.75" hidden="false" customHeight="false" outlineLevel="0" collapsed="false">
      <c r="A10" s="92" t="s">
        <v>85</v>
      </c>
    </row>
    <row r="11" s="91" customFormat="true" ht="12.75" hidden="false" customHeight="false" outlineLevel="0" collapsed="false">
      <c r="A11" s="92"/>
      <c r="B11" s="92" t="s">
        <v>86</v>
      </c>
    </row>
    <row r="12" s="91" customFormat="true" ht="12.75" hidden="false" customHeight="false" outlineLevel="0" collapsed="false">
      <c r="A12" s="92"/>
      <c r="B12" s="92" t="s">
        <v>87</v>
      </c>
    </row>
    <row r="13" s="91" customFormat="true" ht="12.75" hidden="false" customHeight="false" outlineLevel="0" collapsed="false">
      <c r="A13" s="92"/>
      <c r="B13" s="92" t="s">
        <v>88</v>
      </c>
    </row>
    <row r="14" s="91" customFormat="true" ht="12.75" hidden="false" customHeight="false" outlineLevel="0" collapsed="false">
      <c r="A14" s="92"/>
      <c r="B14" s="92" t="s">
        <v>89</v>
      </c>
    </row>
    <row r="15" s="91" customFormat="true" ht="12.75" hidden="false" customHeight="false" outlineLevel="0" collapsed="false">
      <c r="B15" s="92" t="s">
        <v>90</v>
      </c>
    </row>
    <row r="18" customFormat="false" ht="12.75" hidden="false" customHeight="true" outlineLevel="0" collapsed="false">
      <c r="A18" s="324" t="s">
        <v>389</v>
      </c>
    </row>
    <row r="19" customFormat="false" ht="12.75" hidden="false" customHeight="true" outlineLevel="0" collapsed="false">
      <c r="A19" s="324" t="s">
        <v>390</v>
      </c>
      <c r="B19" s="325" t="n">
        <v>0</v>
      </c>
      <c r="C19" s="325" t="n">
        <v>104317</v>
      </c>
      <c r="D19" s="325" t="n">
        <v>140951</v>
      </c>
      <c r="E19" s="325" t="n">
        <v>4322613</v>
      </c>
      <c r="F19" s="325" t="n">
        <v>0</v>
      </c>
      <c r="G19" s="325" t="n">
        <v>58611727</v>
      </c>
      <c r="H19" s="325" t="n">
        <v>10076197</v>
      </c>
      <c r="I19" s="325" t="n">
        <v>1032923</v>
      </c>
      <c r="J19" s="325" t="n">
        <v>0</v>
      </c>
      <c r="K19" s="325" t="n">
        <v>87124</v>
      </c>
      <c r="L19" s="325" t="n">
        <v>3908199</v>
      </c>
      <c r="M19" s="325" t="n">
        <v>2026110</v>
      </c>
      <c r="N19" s="325" t="n">
        <v>3001141</v>
      </c>
      <c r="O19" s="325" t="n">
        <v>0</v>
      </c>
      <c r="P19" s="325" t="n">
        <v>0</v>
      </c>
      <c r="Q19" s="325" t="n">
        <v>0</v>
      </c>
      <c r="R19" s="325" t="n">
        <v>2103623</v>
      </c>
      <c r="S19" s="325" t="n">
        <v>0</v>
      </c>
      <c r="T19" s="325" t="n">
        <v>0</v>
      </c>
      <c r="U19" s="325" t="n">
        <v>5116839</v>
      </c>
      <c r="V19" s="325" t="n">
        <v>520267</v>
      </c>
      <c r="W19" s="325" t="n">
        <v>34732</v>
      </c>
      <c r="X19" s="325" t="n">
        <v>0</v>
      </c>
      <c r="Y19" s="325" t="n">
        <v>0</v>
      </c>
      <c r="Z19" s="325" t="n">
        <v>164809</v>
      </c>
      <c r="AA19" s="325" t="n">
        <v>0</v>
      </c>
      <c r="AB19" s="325" t="n">
        <v>5049546</v>
      </c>
      <c r="AC19" s="325" t="n">
        <v>12306327</v>
      </c>
      <c r="AD19" s="325" t="n">
        <v>806691</v>
      </c>
      <c r="AE19" s="325" t="n">
        <v>423173</v>
      </c>
      <c r="AF19" s="325" t="n">
        <v>7998729</v>
      </c>
      <c r="AG19" s="325" t="n">
        <v>0</v>
      </c>
      <c r="AH19" s="325" t="n">
        <v>14314</v>
      </c>
      <c r="AI19" s="325" t="n">
        <v>0</v>
      </c>
      <c r="AJ19" s="325" t="n">
        <v>0</v>
      </c>
      <c r="AK19" s="325" t="n">
        <v>314318756</v>
      </c>
      <c r="AL19" s="325" t="n">
        <v>0</v>
      </c>
      <c r="AM19" s="325" t="n">
        <v>0</v>
      </c>
      <c r="AN19" s="325" t="n">
        <v>5004339</v>
      </c>
      <c r="AO19" s="325" t="n">
        <v>14123</v>
      </c>
      <c r="AP19" s="325" t="n">
        <v>6276</v>
      </c>
      <c r="AQ19" s="325" t="n">
        <v>141591</v>
      </c>
      <c r="AR19" s="325" t="n">
        <v>4168614</v>
      </c>
      <c r="AS19" s="325" t="n">
        <v>0</v>
      </c>
      <c r="AT19" s="325" t="n">
        <v>23520</v>
      </c>
      <c r="AU19" s="325" t="n">
        <v>0</v>
      </c>
      <c r="AV19" s="325" t="n">
        <v>0</v>
      </c>
      <c r="AW19" s="325" t="n">
        <v>0</v>
      </c>
      <c r="AX19" s="325" t="n">
        <v>731714</v>
      </c>
      <c r="AY19" s="325" t="n">
        <v>671101</v>
      </c>
      <c r="AZ19" s="325" t="n">
        <v>256257</v>
      </c>
      <c r="BA19" s="325" t="n">
        <v>3913556</v>
      </c>
      <c r="BB19" s="325" t="n">
        <v>4393556</v>
      </c>
      <c r="BC19" s="325" t="n">
        <v>0</v>
      </c>
      <c r="BD19" s="325" t="n">
        <v>7135</v>
      </c>
      <c r="BE19" s="325" t="n">
        <v>116056</v>
      </c>
      <c r="BF19" s="325" t="n">
        <v>12974407</v>
      </c>
      <c r="BG19" s="325" t="n">
        <v>19324088</v>
      </c>
      <c r="BH19" s="325" t="n">
        <v>0</v>
      </c>
      <c r="BI19" s="325" t="n">
        <v>470281</v>
      </c>
      <c r="BJ19" s="325" t="n">
        <v>2986926</v>
      </c>
    </row>
    <row r="20" customFormat="false" ht="12.75" hidden="false" customHeight="true" outlineLevel="0" collapsed="false">
      <c r="A20" s="324" t="s">
        <v>391</v>
      </c>
      <c r="B20" s="325" t="n">
        <v>0</v>
      </c>
      <c r="C20" s="325" t="n">
        <v>1945</v>
      </c>
      <c r="D20" s="325" t="n">
        <v>132128</v>
      </c>
      <c r="E20" s="325" t="n">
        <v>4663236</v>
      </c>
      <c r="F20" s="325" t="n">
        <v>0</v>
      </c>
      <c r="G20" s="325" t="n">
        <v>10221972</v>
      </c>
      <c r="H20" s="325" t="n">
        <v>14210636</v>
      </c>
      <c r="I20" s="325" t="n">
        <v>2017040</v>
      </c>
      <c r="J20" s="325" t="n">
        <v>252302</v>
      </c>
      <c r="K20" s="325" t="n">
        <v>89022</v>
      </c>
      <c r="L20" s="325" t="n">
        <v>5555351</v>
      </c>
      <c r="M20" s="325" t="n">
        <v>1163764</v>
      </c>
      <c r="N20" s="325" t="n">
        <v>943191</v>
      </c>
      <c r="O20" s="325" t="n">
        <v>0</v>
      </c>
      <c r="P20" s="325" t="n">
        <v>0</v>
      </c>
      <c r="Q20" s="325" t="n">
        <v>0</v>
      </c>
      <c r="R20" s="325" t="n">
        <v>678989</v>
      </c>
      <c r="S20" s="325" t="n">
        <v>0</v>
      </c>
      <c r="T20" s="325" t="n">
        <v>0</v>
      </c>
      <c r="U20" s="325" t="n">
        <v>4473724</v>
      </c>
      <c r="V20" s="325" t="n">
        <v>293954</v>
      </c>
      <c r="W20" s="325" t="n">
        <v>80196</v>
      </c>
      <c r="X20" s="325" t="n">
        <v>0</v>
      </c>
      <c r="Y20" s="325" t="n">
        <v>0</v>
      </c>
      <c r="Z20" s="325" t="n">
        <v>125391</v>
      </c>
      <c r="AA20" s="325" t="n">
        <v>67748</v>
      </c>
      <c r="AB20" s="325" t="n">
        <v>1877213</v>
      </c>
      <c r="AC20" s="325" t="n">
        <v>32581635</v>
      </c>
      <c r="AD20" s="325" t="n">
        <v>1208444</v>
      </c>
      <c r="AE20" s="325" t="n">
        <v>651990</v>
      </c>
      <c r="AF20" s="325" t="n">
        <v>6315214</v>
      </c>
      <c r="AG20" s="325" t="n">
        <v>0</v>
      </c>
      <c r="AH20" s="325" t="n">
        <v>388716</v>
      </c>
      <c r="AI20" s="325" t="n">
        <v>3070469</v>
      </c>
      <c r="AJ20" s="325" t="n">
        <v>0</v>
      </c>
      <c r="AK20" s="325" t="n">
        <v>166121259</v>
      </c>
      <c r="AL20" s="325" t="n">
        <v>0</v>
      </c>
      <c r="AM20" s="325" t="n">
        <v>0</v>
      </c>
      <c r="AN20" s="325" t="n">
        <v>6995939</v>
      </c>
      <c r="AO20" s="325" t="n">
        <v>145358</v>
      </c>
      <c r="AP20" s="325" t="n">
        <v>311871</v>
      </c>
      <c r="AQ20" s="325" t="n">
        <v>0</v>
      </c>
      <c r="AR20" s="325" t="n">
        <v>6253062</v>
      </c>
      <c r="AS20" s="325" t="n">
        <v>0</v>
      </c>
      <c r="AT20" s="325" t="n">
        <v>0</v>
      </c>
      <c r="AU20" s="325" t="n">
        <v>84311</v>
      </c>
      <c r="AV20" s="325" t="n">
        <v>0</v>
      </c>
      <c r="AW20" s="325" t="n">
        <v>708172</v>
      </c>
      <c r="AX20" s="325" t="n">
        <v>3057536</v>
      </c>
      <c r="AY20" s="325" t="n">
        <v>569613</v>
      </c>
      <c r="AZ20" s="325" t="n">
        <v>319714</v>
      </c>
      <c r="BA20" s="325" t="n">
        <v>10502031</v>
      </c>
      <c r="BB20" s="325" t="n">
        <v>727176</v>
      </c>
      <c r="BC20" s="325" t="n">
        <v>0</v>
      </c>
      <c r="BD20" s="325" t="n">
        <v>160017</v>
      </c>
      <c r="BE20" s="325" t="n">
        <v>689745</v>
      </c>
      <c r="BF20" s="325" t="n">
        <v>11838447</v>
      </c>
      <c r="BG20" s="325" t="n">
        <v>1291046</v>
      </c>
      <c r="BH20" s="325" t="n">
        <v>0</v>
      </c>
      <c r="BI20" s="325" t="n">
        <v>808548</v>
      </c>
      <c r="BJ20" s="325" t="n">
        <v>3336542</v>
      </c>
    </row>
    <row r="21" customFormat="false" ht="12.75" hidden="false" customHeight="true" outlineLevel="0" collapsed="false">
      <c r="A21" s="324" t="s">
        <v>392</v>
      </c>
      <c r="B21" s="325" t="n">
        <v>0</v>
      </c>
      <c r="C21" s="325" t="n">
        <v>177055</v>
      </c>
      <c r="D21" s="325" t="n">
        <v>408746</v>
      </c>
      <c r="E21" s="325" t="n">
        <v>11572388</v>
      </c>
      <c r="F21" s="325" t="n">
        <v>0</v>
      </c>
      <c r="G21" s="325" t="n">
        <v>134258126</v>
      </c>
      <c r="H21" s="325" t="n">
        <v>30766551</v>
      </c>
      <c r="I21" s="325" t="n">
        <v>4464606</v>
      </c>
      <c r="J21" s="325" t="n">
        <v>397575</v>
      </c>
      <c r="K21" s="325" t="n">
        <v>210693</v>
      </c>
      <c r="L21" s="325" t="n">
        <v>10997814</v>
      </c>
      <c r="M21" s="325" t="n">
        <v>5773532</v>
      </c>
      <c r="N21" s="325" t="n">
        <v>5377146</v>
      </c>
      <c r="O21" s="325" t="n">
        <v>0</v>
      </c>
      <c r="P21" s="325" t="n">
        <v>0</v>
      </c>
      <c r="Q21" s="325" t="n">
        <v>0</v>
      </c>
      <c r="R21" s="325" t="n">
        <v>3364268</v>
      </c>
      <c r="S21" s="325" t="n">
        <v>0</v>
      </c>
      <c r="T21" s="325" t="n">
        <v>0</v>
      </c>
      <c r="U21" s="325" t="n">
        <v>11855253</v>
      </c>
      <c r="V21" s="325" t="n">
        <v>1817903</v>
      </c>
      <c r="W21" s="325" t="n">
        <v>509439</v>
      </c>
      <c r="X21" s="325" t="n">
        <v>0</v>
      </c>
      <c r="Y21" s="325" t="n">
        <v>0</v>
      </c>
      <c r="Z21" s="325" t="n">
        <v>720443</v>
      </c>
      <c r="AA21" s="325" t="n">
        <v>164081</v>
      </c>
      <c r="AB21" s="325" t="n">
        <v>10664789</v>
      </c>
      <c r="AC21" s="325" t="n">
        <v>51529526</v>
      </c>
      <c r="AD21" s="325" t="n">
        <v>2216390</v>
      </c>
      <c r="AE21" s="325" t="n">
        <v>1473738</v>
      </c>
      <c r="AF21" s="325" t="n">
        <v>17864782</v>
      </c>
      <c r="AG21" s="325" t="n">
        <v>24506</v>
      </c>
      <c r="AH21" s="325" t="n">
        <v>511683</v>
      </c>
      <c r="AI21" s="325" t="n">
        <v>5582486</v>
      </c>
      <c r="AJ21" s="325" t="n">
        <v>0</v>
      </c>
      <c r="AK21" s="325" t="n">
        <v>545040065</v>
      </c>
      <c r="AL21" s="325" t="n">
        <v>0</v>
      </c>
      <c r="AM21" s="325" t="n">
        <v>0</v>
      </c>
      <c r="AN21" s="325" t="n">
        <v>14124204</v>
      </c>
      <c r="AO21" s="325" t="n">
        <v>263468</v>
      </c>
      <c r="AP21" s="325" t="n">
        <v>492311</v>
      </c>
      <c r="AQ21" s="325" t="n">
        <v>362235</v>
      </c>
      <c r="AR21" s="325" t="n">
        <v>12714432</v>
      </c>
      <c r="AS21" s="325" t="n">
        <v>0</v>
      </c>
      <c r="AT21" s="325" t="n">
        <v>34252</v>
      </c>
      <c r="AU21" s="325" t="n">
        <v>247492</v>
      </c>
      <c r="AV21" s="325" t="n">
        <v>0</v>
      </c>
      <c r="AW21" s="325" t="n">
        <v>988939</v>
      </c>
      <c r="AX21" s="325" t="n">
        <v>5083156</v>
      </c>
      <c r="AY21" s="325" t="n">
        <v>1619388</v>
      </c>
      <c r="AZ21" s="325" t="n">
        <v>679378</v>
      </c>
      <c r="BA21" s="325" t="n">
        <v>18018668</v>
      </c>
      <c r="BB21" s="325" t="n">
        <v>6109920</v>
      </c>
      <c r="BC21" s="325" t="n">
        <v>0</v>
      </c>
      <c r="BD21" s="325" t="n">
        <v>184047</v>
      </c>
      <c r="BE21" s="325" t="n">
        <v>1009590</v>
      </c>
      <c r="BF21" s="325" t="n">
        <v>30412209</v>
      </c>
      <c r="BG21" s="325" t="n">
        <v>26126644</v>
      </c>
      <c r="BH21" s="325" t="n">
        <v>0</v>
      </c>
      <c r="BI21" s="325" t="n">
        <v>1862643</v>
      </c>
      <c r="BJ21" s="325" t="n">
        <v>15368686</v>
      </c>
    </row>
    <row r="22" customFormat="false" ht="12.75" hidden="false" customHeight="true" outlineLevel="0" collapsed="false">
      <c r="A22" s="324" t="s">
        <v>393</v>
      </c>
      <c r="B22" s="325" t="n">
        <v>0</v>
      </c>
      <c r="C22" s="325" t="n">
        <v>24622</v>
      </c>
      <c r="D22" s="325" t="n">
        <v>20181</v>
      </c>
      <c r="E22" s="325" t="n">
        <v>155918</v>
      </c>
      <c r="F22" s="325" t="n">
        <v>0</v>
      </c>
      <c r="G22" s="325" t="n">
        <v>791041</v>
      </c>
      <c r="H22" s="325" t="n">
        <v>206992</v>
      </c>
      <c r="I22" s="325" t="n">
        <v>22366</v>
      </c>
      <c r="J22" s="325" t="n">
        <v>27498</v>
      </c>
      <c r="K22" s="325" t="n">
        <v>28525</v>
      </c>
      <c r="L22" s="325" t="n">
        <v>110767</v>
      </c>
      <c r="M22" s="325" t="n">
        <v>31808</v>
      </c>
      <c r="N22" s="325" t="n">
        <v>46724</v>
      </c>
      <c r="O22" s="325" t="n">
        <v>0</v>
      </c>
      <c r="P22" s="325" t="n">
        <v>0</v>
      </c>
      <c r="Q22" s="325" t="n">
        <v>0</v>
      </c>
      <c r="R22" s="325" t="n">
        <v>26332</v>
      </c>
      <c r="S22" s="325" t="n">
        <v>0</v>
      </c>
      <c r="T22" s="325" t="n">
        <v>0</v>
      </c>
      <c r="U22" s="325" t="n">
        <v>53700</v>
      </c>
      <c r="V22" s="325" t="n">
        <v>44180</v>
      </c>
      <c r="W22" s="325" t="n">
        <v>19046</v>
      </c>
      <c r="X22" s="325" t="n">
        <v>0</v>
      </c>
      <c r="Y22" s="325" t="n">
        <v>0</v>
      </c>
      <c r="Z22" s="325" t="n">
        <v>20877</v>
      </c>
      <c r="AA22" s="325" t="n">
        <v>20060</v>
      </c>
      <c r="AB22" s="325" t="n">
        <v>111142</v>
      </c>
      <c r="AC22" s="325" t="n">
        <v>117976</v>
      </c>
      <c r="AD22" s="325" t="n">
        <v>25885</v>
      </c>
      <c r="AE22" s="325" t="n">
        <v>31736</v>
      </c>
      <c r="AF22" s="325" t="n">
        <v>82265</v>
      </c>
      <c r="AG22" s="325" t="n">
        <v>19740</v>
      </c>
      <c r="AH22" s="325" t="n">
        <v>20480</v>
      </c>
      <c r="AI22" s="325" t="n">
        <v>0</v>
      </c>
      <c r="AJ22" s="325" t="n">
        <v>0</v>
      </c>
      <c r="AK22" s="325" t="n">
        <v>0</v>
      </c>
      <c r="AL22" s="325" t="n">
        <v>0</v>
      </c>
      <c r="AM22" s="325" t="n">
        <v>0</v>
      </c>
      <c r="AN22" s="325" t="n">
        <v>131307</v>
      </c>
      <c r="AO22" s="325" t="n">
        <v>16632</v>
      </c>
      <c r="AP22" s="325" t="n">
        <v>0</v>
      </c>
      <c r="AQ22" s="325" t="n">
        <v>20872</v>
      </c>
      <c r="AR22" s="325" t="n">
        <v>111788</v>
      </c>
      <c r="AS22" s="325" t="n">
        <v>0</v>
      </c>
      <c r="AT22" s="325" t="n">
        <v>19740</v>
      </c>
      <c r="AU22" s="325" t="n">
        <v>21000</v>
      </c>
      <c r="AV22" s="325" t="n">
        <v>0</v>
      </c>
      <c r="AW22" s="325" t="n">
        <v>0</v>
      </c>
      <c r="AX22" s="325" t="n">
        <v>0</v>
      </c>
      <c r="AY22" s="325" t="n">
        <v>26308</v>
      </c>
      <c r="AZ22" s="325" t="n">
        <v>22000</v>
      </c>
      <c r="BA22" s="325" t="n">
        <v>89376</v>
      </c>
      <c r="BB22" s="325" t="n">
        <v>0</v>
      </c>
      <c r="BC22" s="325" t="n">
        <v>0</v>
      </c>
      <c r="BD22" s="325" t="n">
        <v>0</v>
      </c>
      <c r="BE22" s="325" t="n">
        <v>22282</v>
      </c>
      <c r="BF22" s="325" t="n">
        <v>103053</v>
      </c>
      <c r="BG22" s="325" t="n">
        <v>0</v>
      </c>
      <c r="BH22" s="325" t="n">
        <v>0</v>
      </c>
      <c r="BI22" s="325" t="n">
        <v>23260</v>
      </c>
      <c r="BJ22" s="325" t="n">
        <v>107689</v>
      </c>
    </row>
    <row r="23" customFormat="false" ht="12.75" hidden="false" customHeight="true" outlineLevel="0" collapsed="false">
      <c r="A23" s="324" t="s">
        <v>394</v>
      </c>
      <c r="B23" s="325" t="n">
        <v>0</v>
      </c>
      <c r="C23" s="325" t="n">
        <v>4190</v>
      </c>
      <c r="D23" s="325" t="n">
        <v>11014</v>
      </c>
      <c r="E23" s="325" t="n">
        <v>124767</v>
      </c>
      <c r="F23" s="325" t="n">
        <v>0</v>
      </c>
      <c r="G23" s="325" t="n">
        <v>703636</v>
      </c>
      <c r="H23" s="325" t="n">
        <v>239885</v>
      </c>
      <c r="I23" s="325" t="n">
        <v>19385</v>
      </c>
      <c r="J23" s="325" t="n">
        <v>3794</v>
      </c>
      <c r="K23" s="325" t="n">
        <v>0</v>
      </c>
      <c r="L23" s="325" t="n">
        <v>69473</v>
      </c>
      <c r="M23" s="325" t="n">
        <v>37667</v>
      </c>
      <c r="N23" s="325" t="n">
        <v>52183</v>
      </c>
      <c r="O23" s="325" t="n">
        <v>0</v>
      </c>
      <c r="P23" s="325" t="n">
        <v>0</v>
      </c>
      <c r="Q23" s="325" t="n">
        <v>0</v>
      </c>
      <c r="R23" s="325" t="n">
        <v>38862</v>
      </c>
      <c r="S23" s="325" t="n">
        <v>0</v>
      </c>
      <c r="T23" s="325" t="n">
        <v>0</v>
      </c>
      <c r="U23" s="325" t="n">
        <v>101073</v>
      </c>
      <c r="V23" s="325" t="n">
        <v>0</v>
      </c>
      <c r="W23" s="325" t="n">
        <v>7060</v>
      </c>
      <c r="X23" s="325" t="n">
        <v>0</v>
      </c>
      <c r="Y23" s="325" t="n">
        <v>0</v>
      </c>
      <c r="Z23" s="325" t="n">
        <v>13516</v>
      </c>
      <c r="AA23" s="325" t="n">
        <v>1215</v>
      </c>
      <c r="AB23" s="325" t="n">
        <v>216741</v>
      </c>
      <c r="AC23" s="325" t="n">
        <v>263327</v>
      </c>
      <c r="AD23" s="325" t="n">
        <v>12305</v>
      </c>
      <c r="AE23" s="325" t="n">
        <v>0</v>
      </c>
      <c r="AF23" s="325" t="n">
        <v>222926</v>
      </c>
      <c r="AG23" s="325" t="n">
        <v>301</v>
      </c>
      <c r="AH23" s="325" t="n">
        <v>4756</v>
      </c>
      <c r="AI23" s="325" t="n">
        <v>0</v>
      </c>
      <c r="AJ23" s="325" t="n">
        <v>0</v>
      </c>
      <c r="AK23" s="325" t="n">
        <v>0</v>
      </c>
      <c r="AL23" s="325" t="n">
        <v>0</v>
      </c>
      <c r="AM23" s="325" t="n">
        <v>0</v>
      </c>
      <c r="AN23" s="325" t="n">
        <v>87463</v>
      </c>
      <c r="AO23" s="325" t="n">
        <v>4712</v>
      </c>
      <c r="AP23" s="325" t="n">
        <v>0</v>
      </c>
      <c r="AQ23" s="325" t="n">
        <v>3790</v>
      </c>
      <c r="AR23" s="325" t="n">
        <v>79179</v>
      </c>
      <c r="AS23" s="325" t="n">
        <v>0</v>
      </c>
      <c r="AT23" s="325" t="n">
        <v>1566</v>
      </c>
      <c r="AU23" s="325" t="n">
        <v>4160</v>
      </c>
      <c r="AV23" s="325" t="n">
        <v>0</v>
      </c>
      <c r="AW23" s="325" t="n">
        <v>0</v>
      </c>
      <c r="AX23" s="325" t="n">
        <v>0</v>
      </c>
      <c r="AY23" s="325" t="n">
        <v>16162</v>
      </c>
      <c r="AZ23" s="325" t="n">
        <v>7556</v>
      </c>
      <c r="BA23" s="325" t="n">
        <v>79647</v>
      </c>
      <c r="BB23" s="325" t="n">
        <v>0</v>
      </c>
      <c r="BC23" s="325" t="n">
        <v>0</v>
      </c>
      <c r="BD23" s="325" t="n">
        <v>0</v>
      </c>
      <c r="BE23" s="325" t="n">
        <v>10137</v>
      </c>
      <c r="BF23" s="325" t="n">
        <v>72457</v>
      </c>
      <c r="BG23" s="325" t="n">
        <v>0</v>
      </c>
      <c r="BH23" s="325" t="n">
        <v>0</v>
      </c>
      <c r="BI23" s="325" t="n">
        <v>5457</v>
      </c>
      <c r="BJ23" s="325" t="n">
        <v>62428</v>
      </c>
    </row>
    <row r="24" customFormat="false" ht="12.75" hidden="false" customHeight="true" outlineLevel="0" collapsed="false">
      <c r="A24" s="324" t="s">
        <v>395</v>
      </c>
      <c r="B24" s="325" t="n">
        <v>0</v>
      </c>
      <c r="C24" s="325" t="n">
        <v>5471</v>
      </c>
      <c r="D24" s="325" t="n">
        <v>5915</v>
      </c>
      <c r="E24" s="325" t="n">
        <v>80450</v>
      </c>
      <c r="F24" s="325" t="n">
        <v>0</v>
      </c>
      <c r="G24" s="325" t="n">
        <v>238262</v>
      </c>
      <c r="H24" s="325" t="n">
        <v>536121</v>
      </c>
      <c r="I24" s="325" t="n">
        <v>143970</v>
      </c>
      <c r="J24" s="325" t="n">
        <v>5331</v>
      </c>
      <c r="K24" s="325" t="n">
        <v>0</v>
      </c>
      <c r="L24" s="325" t="n">
        <v>558628</v>
      </c>
      <c r="M24" s="325" t="n">
        <v>15538</v>
      </c>
      <c r="N24" s="325" t="n">
        <v>226238</v>
      </c>
      <c r="O24" s="325" t="n">
        <v>0</v>
      </c>
      <c r="P24" s="325" t="n">
        <v>0</v>
      </c>
      <c r="Q24" s="325" t="n">
        <v>0</v>
      </c>
      <c r="R24" s="325" t="n">
        <v>2767</v>
      </c>
      <c r="S24" s="325" t="n">
        <v>0</v>
      </c>
      <c r="T24" s="325" t="n">
        <v>0</v>
      </c>
      <c r="U24" s="325" t="n">
        <v>0</v>
      </c>
      <c r="V24" s="325" t="n">
        <v>116634</v>
      </c>
      <c r="W24" s="325" t="n">
        <v>0</v>
      </c>
      <c r="X24" s="325" t="n">
        <v>0</v>
      </c>
      <c r="Y24" s="325" t="n">
        <v>0</v>
      </c>
      <c r="Z24" s="325" t="n">
        <v>35390</v>
      </c>
      <c r="AA24" s="325" t="n">
        <v>4763</v>
      </c>
      <c r="AB24" s="325" t="n">
        <v>111369</v>
      </c>
      <c r="AC24" s="325" t="n">
        <v>253049</v>
      </c>
      <c r="AD24" s="325" t="n">
        <v>465413</v>
      </c>
      <c r="AE24" s="325" t="n">
        <v>6919</v>
      </c>
      <c r="AF24" s="325" t="n">
        <v>618504</v>
      </c>
      <c r="AG24" s="325" t="n">
        <v>9295</v>
      </c>
      <c r="AH24" s="325" t="n">
        <v>128060</v>
      </c>
      <c r="AI24" s="325" t="n">
        <v>0</v>
      </c>
      <c r="AJ24" s="325" t="n">
        <v>0</v>
      </c>
      <c r="AK24" s="325" t="n">
        <v>0</v>
      </c>
      <c r="AL24" s="325" t="n">
        <v>0</v>
      </c>
      <c r="AM24" s="325" t="n">
        <v>0</v>
      </c>
      <c r="AN24" s="325" t="n">
        <v>573</v>
      </c>
      <c r="AO24" s="325" t="n">
        <v>22289</v>
      </c>
      <c r="AP24" s="325" t="n">
        <v>0</v>
      </c>
      <c r="AQ24" s="325" t="n">
        <v>32619</v>
      </c>
      <c r="AR24" s="325" t="n">
        <v>507263</v>
      </c>
      <c r="AS24" s="325" t="n">
        <v>0</v>
      </c>
      <c r="AT24" s="325" t="n">
        <v>9517</v>
      </c>
      <c r="AU24" s="325" t="n">
        <v>22967</v>
      </c>
      <c r="AV24" s="325" t="n">
        <v>0</v>
      </c>
      <c r="AW24" s="325" t="n">
        <v>0</v>
      </c>
      <c r="AX24" s="325" t="n">
        <v>50337</v>
      </c>
      <c r="AY24" s="325" t="n">
        <v>187913</v>
      </c>
      <c r="AZ24" s="325" t="n">
        <v>5722</v>
      </c>
      <c r="BA24" s="325" t="n">
        <v>369645</v>
      </c>
      <c r="BB24" s="325" t="n">
        <v>0</v>
      </c>
      <c r="BC24" s="325" t="n">
        <v>0</v>
      </c>
      <c r="BD24" s="325" t="n">
        <v>0</v>
      </c>
      <c r="BE24" s="325" t="n">
        <v>6005</v>
      </c>
      <c r="BF24" s="325" t="n">
        <v>6062468</v>
      </c>
      <c r="BG24" s="325" t="n">
        <v>0</v>
      </c>
      <c r="BH24" s="325" t="n">
        <v>0</v>
      </c>
      <c r="BI24" s="325" t="n">
        <v>63716</v>
      </c>
      <c r="BJ24" s="325" t="n">
        <v>73771</v>
      </c>
    </row>
    <row r="25" customFormat="false" ht="12.75" hidden="false" customHeight="true" outlineLevel="0" collapsed="false">
      <c r="A25" s="324" t="s">
        <v>396</v>
      </c>
      <c r="B25" s="325" t="n">
        <v>0</v>
      </c>
      <c r="C25" s="325" t="n">
        <v>245748</v>
      </c>
      <c r="D25" s="325" t="n">
        <v>513753</v>
      </c>
      <c r="E25" s="325" t="n">
        <v>12979107</v>
      </c>
      <c r="F25" s="325" t="n">
        <v>0</v>
      </c>
      <c r="G25" s="325" t="n">
        <v>164929037</v>
      </c>
      <c r="H25" s="325" t="n">
        <v>44842797</v>
      </c>
      <c r="I25" s="325" t="n">
        <v>6922426</v>
      </c>
      <c r="J25" s="325" t="n">
        <v>465678</v>
      </c>
      <c r="K25" s="325" t="n">
        <v>239218</v>
      </c>
      <c r="L25" s="325" t="n">
        <v>15638105</v>
      </c>
      <c r="M25" s="325" t="n">
        <v>18539465</v>
      </c>
      <c r="N25" s="325" t="n">
        <v>11937266</v>
      </c>
      <c r="O25" s="325" t="n">
        <v>0</v>
      </c>
      <c r="P25" s="325" t="n">
        <v>0</v>
      </c>
      <c r="Q25" s="325" t="n">
        <v>0</v>
      </c>
      <c r="R25" s="325" t="n">
        <v>3606011</v>
      </c>
      <c r="S25" s="325" t="n">
        <v>0</v>
      </c>
      <c r="T25" s="325" t="n">
        <v>0</v>
      </c>
      <c r="U25" s="325" t="n">
        <v>12617369</v>
      </c>
      <c r="V25" s="325" t="n">
        <v>5575965</v>
      </c>
      <c r="W25" s="325" t="n">
        <v>2173938</v>
      </c>
      <c r="X25" s="325" t="n">
        <v>0</v>
      </c>
      <c r="Y25" s="325" t="n">
        <v>0</v>
      </c>
      <c r="Z25" s="325" t="n">
        <v>4619361</v>
      </c>
      <c r="AA25" s="325" t="n">
        <v>231137</v>
      </c>
      <c r="AB25" s="325" t="n">
        <v>11441406</v>
      </c>
      <c r="AC25" s="325" t="n">
        <v>55132186</v>
      </c>
      <c r="AD25" s="325" t="n">
        <v>2772366</v>
      </c>
      <c r="AE25" s="325" t="n">
        <v>4265976</v>
      </c>
      <c r="AF25" s="325" t="n">
        <v>18881427</v>
      </c>
      <c r="AG25" s="325" t="n">
        <v>54985</v>
      </c>
      <c r="AH25" s="325" t="n">
        <v>737119</v>
      </c>
      <c r="AI25" s="325" t="n">
        <v>18370146</v>
      </c>
      <c r="AJ25" s="325" t="n">
        <v>0</v>
      </c>
      <c r="AK25" s="325" t="n">
        <v>875469126</v>
      </c>
      <c r="AL25" s="325" t="n">
        <v>0</v>
      </c>
      <c r="AM25" s="325" t="n">
        <v>0</v>
      </c>
      <c r="AN25" s="325" t="n">
        <v>20608919</v>
      </c>
      <c r="AO25" s="325" t="n">
        <v>328198</v>
      </c>
      <c r="AP25" s="325" t="n">
        <v>542322</v>
      </c>
      <c r="AQ25" s="325" t="n">
        <v>1148434</v>
      </c>
      <c r="AR25" s="325" t="n">
        <v>18750163</v>
      </c>
      <c r="AS25" s="325" t="n">
        <v>0</v>
      </c>
      <c r="AT25" s="325" t="n">
        <v>71833</v>
      </c>
      <c r="AU25" s="325" t="n">
        <v>327265</v>
      </c>
      <c r="AV25" s="325" t="n">
        <v>0</v>
      </c>
      <c r="AW25" s="325" t="n">
        <v>988939</v>
      </c>
      <c r="AX25" s="325" t="n">
        <v>5512335</v>
      </c>
      <c r="AY25" s="325" t="n">
        <v>1883379</v>
      </c>
      <c r="AZ25" s="325" t="n">
        <v>770194</v>
      </c>
      <c r="BA25" s="325" t="n">
        <v>18866889</v>
      </c>
      <c r="BB25" s="325" t="n">
        <v>6246694</v>
      </c>
      <c r="BC25" s="325" t="n">
        <v>0</v>
      </c>
      <c r="BD25" s="325" t="n">
        <v>224970</v>
      </c>
      <c r="BE25" s="325" t="n">
        <v>1144976</v>
      </c>
      <c r="BF25" s="325" t="n">
        <v>40488850</v>
      </c>
      <c r="BG25" s="325" t="n">
        <v>32578356</v>
      </c>
      <c r="BH25" s="325" t="n">
        <v>0</v>
      </c>
      <c r="BI25" s="325" t="n">
        <v>2044837</v>
      </c>
      <c r="BJ25" s="325" t="n">
        <v>20203306</v>
      </c>
    </row>
    <row r="26" customFormat="false" ht="12.75" hidden="false" customHeight="true" outlineLevel="0" collapsed="false">
      <c r="A26" s="324" t="s">
        <v>397</v>
      </c>
      <c r="B26" s="325" t="n">
        <v>0</v>
      </c>
      <c r="C26" s="325" t="n">
        <v>0</v>
      </c>
      <c r="D26" s="325" t="n">
        <v>0</v>
      </c>
      <c r="E26" s="325" t="n">
        <v>0</v>
      </c>
      <c r="F26" s="325" t="n">
        <v>0</v>
      </c>
      <c r="G26" s="325" t="n">
        <v>0</v>
      </c>
      <c r="H26" s="325" t="n">
        <v>0</v>
      </c>
      <c r="I26" s="325" t="n">
        <v>0</v>
      </c>
      <c r="J26" s="325" t="n">
        <v>0</v>
      </c>
      <c r="K26" s="325" t="n">
        <v>2348939</v>
      </c>
      <c r="L26" s="325" t="n">
        <v>0</v>
      </c>
      <c r="M26" s="325" t="n">
        <v>0</v>
      </c>
      <c r="N26" s="325" t="n">
        <v>0</v>
      </c>
      <c r="O26" s="325" t="n">
        <v>0</v>
      </c>
      <c r="P26" s="325" t="n">
        <v>0</v>
      </c>
      <c r="Q26" s="325" t="n">
        <v>0</v>
      </c>
      <c r="R26" s="325" t="n">
        <v>1351370</v>
      </c>
      <c r="S26" s="325" t="n">
        <v>51867400</v>
      </c>
      <c r="T26" s="325" t="n">
        <v>0</v>
      </c>
      <c r="U26" s="325" t="n">
        <v>51867400</v>
      </c>
      <c r="V26" s="325" t="n">
        <v>0</v>
      </c>
      <c r="W26" s="325" t="n">
        <v>0</v>
      </c>
      <c r="X26" s="325" t="n">
        <v>0</v>
      </c>
      <c r="Y26" s="325" t="n">
        <v>51867400</v>
      </c>
      <c r="Z26" s="325" t="n">
        <v>0</v>
      </c>
      <c r="AA26" s="325" t="n">
        <v>0</v>
      </c>
      <c r="AB26" s="325" t="n">
        <v>51867400</v>
      </c>
      <c r="AC26" s="325" t="n">
        <v>12151968</v>
      </c>
      <c r="AD26" s="325" t="n">
        <v>2348939</v>
      </c>
      <c r="AE26" s="325" t="n">
        <v>0</v>
      </c>
      <c r="AF26" s="325" t="n">
        <v>8756423</v>
      </c>
      <c r="AG26" s="325" t="n">
        <v>0</v>
      </c>
      <c r="AH26" s="325" t="n">
        <v>8756423</v>
      </c>
      <c r="AI26" s="325"/>
      <c r="AJ26" s="325" t="n">
        <v>0</v>
      </c>
      <c r="AK26" s="325" t="n">
        <v>0</v>
      </c>
      <c r="AL26" s="325" t="n">
        <v>2374784</v>
      </c>
      <c r="AM26" s="325" t="n">
        <v>51867400</v>
      </c>
      <c r="AN26" s="325" t="n">
        <v>0</v>
      </c>
      <c r="AO26" s="325" t="n">
        <v>8756423</v>
      </c>
      <c r="AP26" s="325" t="n">
        <v>8756423</v>
      </c>
      <c r="AQ26" s="325" t="n">
        <v>0</v>
      </c>
      <c r="AR26" s="325" t="n">
        <v>0</v>
      </c>
      <c r="AS26" s="325" t="n">
        <v>0</v>
      </c>
      <c r="AT26" s="325" t="n">
        <v>0</v>
      </c>
      <c r="AU26" s="325" t="n">
        <v>8756423</v>
      </c>
      <c r="AV26" s="325" t="n">
        <v>0</v>
      </c>
      <c r="AW26" s="325" t="n">
        <v>0</v>
      </c>
      <c r="AX26" s="325" t="n">
        <v>0</v>
      </c>
      <c r="AY26" s="325" t="n">
        <v>2348939</v>
      </c>
      <c r="AZ26" s="325" t="n">
        <v>51867400</v>
      </c>
      <c r="BA26" s="325" t="n">
        <v>51867400</v>
      </c>
      <c r="BB26" s="325" t="n">
        <v>0</v>
      </c>
      <c r="BC26" s="325" t="n">
        <v>0</v>
      </c>
      <c r="BD26" s="325" t="n">
        <v>0</v>
      </c>
      <c r="BE26" s="325" t="n">
        <v>0</v>
      </c>
      <c r="BF26" s="325" t="n">
        <v>0</v>
      </c>
      <c r="BG26" s="325" t="n">
        <v>0</v>
      </c>
      <c r="BH26" s="325" t="n">
        <v>0</v>
      </c>
      <c r="BI26" s="325" t="n">
        <v>0</v>
      </c>
      <c r="BJ26" s="325" t="n">
        <v>0</v>
      </c>
    </row>
    <row r="27" customFormat="false" ht="12.75" hidden="false" customHeight="true" outlineLevel="0" collapsed="false">
      <c r="A27" s="324" t="s">
        <v>398</v>
      </c>
      <c r="B27" s="325" t="n">
        <v>0</v>
      </c>
      <c r="C27" s="325" t="n">
        <v>0</v>
      </c>
      <c r="D27" s="325" t="n">
        <v>0</v>
      </c>
      <c r="E27" s="325" t="n">
        <v>0</v>
      </c>
      <c r="F27" s="325" t="n">
        <v>0</v>
      </c>
      <c r="G27" s="325" t="n">
        <v>0</v>
      </c>
      <c r="H27" s="325" t="n">
        <v>0</v>
      </c>
      <c r="I27" s="325" t="n">
        <v>0</v>
      </c>
      <c r="J27" s="325" t="n">
        <v>0</v>
      </c>
      <c r="K27" s="325" t="n">
        <v>0</v>
      </c>
      <c r="L27" s="325" t="n">
        <v>0</v>
      </c>
      <c r="M27" s="325" t="n">
        <v>0</v>
      </c>
      <c r="N27" s="325" t="n">
        <v>0</v>
      </c>
      <c r="O27" s="325" t="n">
        <v>0</v>
      </c>
      <c r="P27" s="325" t="n">
        <v>0</v>
      </c>
      <c r="Q27" s="325" t="n">
        <v>0</v>
      </c>
      <c r="R27" s="325" t="n">
        <v>0</v>
      </c>
      <c r="S27" s="325" t="n">
        <v>47310533</v>
      </c>
      <c r="T27" s="325" t="n">
        <v>0</v>
      </c>
      <c r="U27" s="325" t="n">
        <v>47310533</v>
      </c>
      <c r="V27" s="325" t="n">
        <v>0</v>
      </c>
      <c r="W27" s="325" t="n">
        <v>0</v>
      </c>
      <c r="X27" s="325" t="n">
        <v>0</v>
      </c>
      <c r="Y27" s="325" t="n">
        <v>47310533</v>
      </c>
      <c r="Z27" s="325" t="n">
        <v>0</v>
      </c>
      <c r="AA27" s="325" t="n">
        <v>0</v>
      </c>
      <c r="AB27" s="325" t="n">
        <v>47310533</v>
      </c>
      <c r="AC27" s="325" t="n">
        <v>2646947</v>
      </c>
      <c r="AD27" s="325" t="n">
        <v>0</v>
      </c>
      <c r="AE27" s="325" t="n">
        <v>0</v>
      </c>
      <c r="AF27" s="325" t="n">
        <v>2620355</v>
      </c>
      <c r="AG27" s="325" t="n">
        <v>0</v>
      </c>
      <c r="AH27" s="325" t="n">
        <v>2620355</v>
      </c>
      <c r="AI27" s="325"/>
      <c r="AJ27" s="325" t="n">
        <v>0</v>
      </c>
      <c r="AK27" s="325" t="n">
        <v>0</v>
      </c>
      <c r="AL27" s="325" t="n">
        <v>1243831</v>
      </c>
      <c r="AM27" s="325" t="n">
        <v>47310533</v>
      </c>
      <c r="AN27" s="325" t="n">
        <v>0</v>
      </c>
      <c r="AO27" s="325" t="n">
        <v>2620355</v>
      </c>
      <c r="AP27" s="325" t="n">
        <v>2620355</v>
      </c>
      <c r="AQ27" s="325" t="n">
        <v>0</v>
      </c>
      <c r="AR27" s="325" t="n">
        <v>0</v>
      </c>
      <c r="AS27" s="325" t="n">
        <v>0</v>
      </c>
      <c r="AT27" s="325" t="n">
        <v>0</v>
      </c>
      <c r="AU27" s="325" t="n">
        <v>2620355</v>
      </c>
      <c r="AV27" s="325" t="n">
        <v>0</v>
      </c>
      <c r="AW27" s="325" t="n">
        <v>0</v>
      </c>
      <c r="AX27" s="325" t="n">
        <v>0</v>
      </c>
      <c r="AY27" s="325" t="n">
        <v>0</v>
      </c>
      <c r="AZ27" s="325" t="n">
        <v>47310533</v>
      </c>
      <c r="BA27" s="325" t="n">
        <v>47310533</v>
      </c>
      <c r="BB27" s="325" t="n">
        <v>0</v>
      </c>
      <c r="BC27" s="325" t="n">
        <v>0</v>
      </c>
      <c r="BD27" s="325" t="n">
        <v>0</v>
      </c>
      <c r="BE27" s="325" t="n">
        <v>0</v>
      </c>
      <c r="BF27" s="325" t="n">
        <v>0</v>
      </c>
      <c r="BG27" s="325" t="n">
        <v>0</v>
      </c>
      <c r="BH27" s="325" t="n">
        <v>0</v>
      </c>
      <c r="BI27" s="325" t="n">
        <v>0</v>
      </c>
      <c r="BJ27" s="325" t="n">
        <v>0</v>
      </c>
    </row>
    <row r="28" customFormat="false" ht="12.75" hidden="false" customHeight="true" outlineLevel="0" collapsed="false">
      <c r="A28" s="324" t="s">
        <v>399</v>
      </c>
      <c r="B28" s="325" t="n">
        <v>0</v>
      </c>
      <c r="C28" s="325" t="n">
        <v>0</v>
      </c>
      <c r="D28" s="325" t="n">
        <v>0</v>
      </c>
      <c r="E28" s="325" t="n">
        <v>0</v>
      </c>
      <c r="F28" s="325" t="n">
        <v>0</v>
      </c>
      <c r="G28" s="325" t="n">
        <v>0</v>
      </c>
      <c r="H28" s="325" t="n">
        <v>0</v>
      </c>
      <c r="I28" s="325" t="n">
        <v>0</v>
      </c>
      <c r="J28" s="325" t="n">
        <v>0</v>
      </c>
      <c r="K28" s="325" t="n">
        <v>1554900</v>
      </c>
      <c r="L28" s="325" t="n">
        <v>0</v>
      </c>
      <c r="M28" s="325" t="n">
        <v>0</v>
      </c>
      <c r="N28" s="325" t="n">
        <v>0</v>
      </c>
      <c r="O28" s="325" t="n">
        <v>0</v>
      </c>
      <c r="P28" s="325" t="n">
        <v>0</v>
      </c>
      <c r="Q28" s="325" t="n">
        <v>0</v>
      </c>
      <c r="R28" s="325" t="n">
        <v>0</v>
      </c>
      <c r="S28" s="325" t="n">
        <v>923210</v>
      </c>
      <c r="T28" s="325" t="n">
        <v>0</v>
      </c>
      <c r="U28" s="325" t="n">
        <v>923210</v>
      </c>
      <c r="V28" s="325" t="n">
        <v>0</v>
      </c>
      <c r="W28" s="325" t="n">
        <v>0</v>
      </c>
      <c r="X28" s="325" t="n">
        <v>0</v>
      </c>
      <c r="Y28" s="325" t="n">
        <v>923210</v>
      </c>
      <c r="Z28" s="325" t="n">
        <v>0</v>
      </c>
      <c r="AA28" s="325" t="n">
        <v>0</v>
      </c>
      <c r="AB28" s="325" t="n">
        <v>923210</v>
      </c>
      <c r="AC28" s="325" t="n">
        <v>0</v>
      </c>
      <c r="AD28" s="325" t="n">
        <v>1554900</v>
      </c>
      <c r="AE28" s="325" t="n">
        <v>0</v>
      </c>
      <c r="AF28" s="325" t="n">
        <v>1006948</v>
      </c>
      <c r="AG28" s="325" t="n">
        <v>0</v>
      </c>
      <c r="AH28" s="325" t="n">
        <v>1006948</v>
      </c>
      <c r="AI28" s="325"/>
      <c r="AJ28" s="325" t="n">
        <v>0</v>
      </c>
      <c r="AK28" s="325" t="n">
        <v>0</v>
      </c>
      <c r="AL28" s="325" t="n">
        <v>1453861</v>
      </c>
      <c r="AM28" s="325" t="n">
        <v>923210</v>
      </c>
      <c r="AN28" s="325" t="n">
        <v>0</v>
      </c>
      <c r="AO28" s="325" t="n">
        <v>1006948</v>
      </c>
      <c r="AP28" s="325" t="n">
        <v>1006948</v>
      </c>
      <c r="AQ28" s="325" t="n">
        <v>0</v>
      </c>
      <c r="AR28" s="325" t="n">
        <v>0</v>
      </c>
      <c r="AS28" s="325" t="n">
        <v>0</v>
      </c>
      <c r="AT28" s="325" t="n">
        <v>0</v>
      </c>
      <c r="AU28" s="325" t="n">
        <v>1006948</v>
      </c>
      <c r="AV28" s="325" t="n">
        <v>0</v>
      </c>
      <c r="AW28" s="325" t="n">
        <v>0</v>
      </c>
      <c r="AX28" s="325" t="n">
        <v>0</v>
      </c>
      <c r="AY28" s="325" t="n">
        <v>1554900</v>
      </c>
      <c r="AZ28" s="325" t="n">
        <v>923210</v>
      </c>
      <c r="BA28" s="325" t="n">
        <v>923210</v>
      </c>
      <c r="BB28" s="325" t="n">
        <v>0</v>
      </c>
      <c r="BC28" s="325" t="n">
        <v>0</v>
      </c>
      <c r="BD28" s="325" t="n">
        <v>0</v>
      </c>
      <c r="BE28" s="325" t="n">
        <v>0</v>
      </c>
      <c r="BF28" s="325" t="n">
        <v>0</v>
      </c>
      <c r="BG28" s="325" t="n">
        <v>0</v>
      </c>
      <c r="BH28" s="325" t="n">
        <v>0</v>
      </c>
      <c r="BI28" s="325" t="n">
        <v>0</v>
      </c>
      <c r="BJ28" s="325" t="n">
        <v>0</v>
      </c>
    </row>
    <row r="29" customFormat="false" ht="12.75" hidden="false" customHeight="true" outlineLevel="0" collapsed="false">
      <c r="A29" s="324" t="s">
        <v>400</v>
      </c>
      <c r="B29" s="325" t="n">
        <v>0</v>
      </c>
      <c r="C29" s="325" t="n">
        <v>0</v>
      </c>
      <c r="D29" s="325" t="n">
        <v>0</v>
      </c>
      <c r="E29" s="325" t="n">
        <v>0</v>
      </c>
      <c r="F29" s="325" t="n">
        <v>0</v>
      </c>
      <c r="G29" s="325" t="n">
        <v>0</v>
      </c>
      <c r="H29" s="325" t="n">
        <v>0</v>
      </c>
      <c r="I29" s="325" t="n">
        <v>0</v>
      </c>
      <c r="J29" s="325" t="n">
        <v>0</v>
      </c>
      <c r="K29" s="325" t="n">
        <v>11274247</v>
      </c>
      <c r="L29" s="325" t="n">
        <v>0</v>
      </c>
      <c r="M29" s="325" t="n">
        <v>0</v>
      </c>
      <c r="N29" s="325" t="n">
        <v>0</v>
      </c>
      <c r="O29" s="325" t="n">
        <v>0</v>
      </c>
      <c r="P29" s="325" t="n">
        <v>0</v>
      </c>
      <c r="Q29" s="325" t="n">
        <v>0</v>
      </c>
      <c r="R29" s="325" t="n">
        <v>5904927</v>
      </c>
      <c r="S29" s="325" t="n">
        <v>177004964</v>
      </c>
      <c r="T29" s="325" t="n">
        <v>0</v>
      </c>
      <c r="U29" s="325" t="n">
        <v>177004964</v>
      </c>
      <c r="V29" s="325" t="n">
        <v>0</v>
      </c>
      <c r="W29" s="325" t="n">
        <v>0</v>
      </c>
      <c r="X29" s="325" t="n">
        <v>0</v>
      </c>
      <c r="Y29" s="325" t="n">
        <v>177004964</v>
      </c>
      <c r="Z29" s="325" t="n">
        <v>0</v>
      </c>
      <c r="AA29" s="325" t="n">
        <v>0</v>
      </c>
      <c r="AB29" s="325" t="n">
        <v>177004964</v>
      </c>
      <c r="AC29" s="325" t="n">
        <v>35716288</v>
      </c>
      <c r="AD29" s="325" t="n">
        <v>11274247</v>
      </c>
      <c r="AE29" s="325" t="n">
        <v>0</v>
      </c>
      <c r="AF29" s="325" t="n">
        <v>48574434</v>
      </c>
      <c r="AG29" s="325" t="n">
        <v>0</v>
      </c>
      <c r="AH29" s="325" t="n">
        <v>48574434</v>
      </c>
      <c r="AI29" s="325"/>
      <c r="AJ29" s="325" t="n">
        <v>0</v>
      </c>
      <c r="AK29" s="325" t="n">
        <v>0</v>
      </c>
      <c r="AL29" s="325" t="n">
        <v>8754503</v>
      </c>
      <c r="AM29" s="325" t="n">
        <v>177004964</v>
      </c>
      <c r="AN29" s="325" t="n">
        <v>0</v>
      </c>
      <c r="AO29" s="325" t="n">
        <v>48574434</v>
      </c>
      <c r="AP29" s="325" t="n">
        <v>48574434</v>
      </c>
      <c r="AQ29" s="325" t="n">
        <v>0</v>
      </c>
      <c r="AR29" s="325" t="n">
        <v>0</v>
      </c>
      <c r="AS29" s="325" t="n">
        <v>0</v>
      </c>
      <c r="AT29" s="325" t="n">
        <v>0</v>
      </c>
      <c r="AU29" s="325" t="n">
        <v>48574434</v>
      </c>
      <c r="AV29" s="325" t="n">
        <v>0</v>
      </c>
      <c r="AW29" s="325" t="n">
        <v>0</v>
      </c>
      <c r="AX29" s="325" t="n">
        <v>0</v>
      </c>
      <c r="AY29" s="325" t="n">
        <v>11274247</v>
      </c>
      <c r="AZ29" s="325" t="n">
        <v>177004964</v>
      </c>
      <c r="BA29" s="325" t="n">
        <v>177004964</v>
      </c>
      <c r="BB29" s="325" t="n">
        <v>0</v>
      </c>
      <c r="BC29" s="325" t="n">
        <v>0</v>
      </c>
      <c r="BD29" s="325" t="n">
        <v>0</v>
      </c>
      <c r="BE29" s="325" t="n">
        <v>0</v>
      </c>
      <c r="BF29" s="325" t="n">
        <v>0</v>
      </c>
      <c r="BG29" s="325" t="n">
        <v>0</v>
      </c>
      <c r="BH29" s="325" t="n">
        <v>0</v>
      </c>
      <c r="BI29" s="325" t="n">
        <v>0</v>
      </c>
      <c r="BJ29" s="325" t="n">
        <v>0</v>
      </c>
    </row>
    <row r="30" customFormat="false" ht="12.75" hidden="false" customHeight="true" outlineLevel="0" collapsed="false">
      <c r="A30" s="324" t="s">
        <v>401</v>
      </c>
      <c r="B30" s="325" t="n">
        <v>0</v>
      </c>
      <c r="C30" s="325" t="n">
        <v>0</v>
      </c>
      <c r="D30" s="325" t="n">
        <v>0</v>
      </c>
      <c r="E30" s="325" t="n">
        <v>0</v>
      </c>
      <c r="F30" s="325" t="n">
        <v>0</v>
      </c>
      <c r="G30" s="325" t="n">
        <v>0</v>
      </c>
      <c r="H30" s="325" t="n">
        <v>0</v>
      </c>
      <c r="I30" s="325" t="n">
        <v>0</v>
      </c>
      <c r="J30" s="325" t="n">
        <v>0</v>
      </c>
      <c r="K30" s="325" t="n">
        <v>0</v>
      </c>
      <c r="L30" s="325" t="n">
        <v>0</v>
      </c>
      <c r="M30" s="325" t="n">
        <v>0</v>
      </c>
      <c r="N30" s="325" t="n">
        <v>0</v>
      </c>
      <c r="O30" s="325" t="n">
        <v>0</v>
      </c>
      <c r="P30" s="325" t="n">
        <v>0</v>
      </c>
      <c r="Q30" s="325" t="n">
        <v>0</v>
      </c>
      <c r="R30" s="325" t="n">
        <v>0</v>
      </c>
      <c r="S30" s="325" t="n">
        <v>0</v>
      </c>
      <c r="T30" s="325" t="n">
        <v>0</v>
      </c>
      <c r="U30" s="325" t="n">
        <v>0</v>
      </c>
      <c r="V30" s="325" t="n">
        <v>0</v>
      </c>
      <c r="W30" s="325" t="n">
        <v>0</v>
      </c>
      <c r="X30" s="325" t="n">
        <v>0</v>
      </c>
      <c r="Y30" s="325" t="n">
        <v>0</v>
      </c>
      <c r="Z30" s="325" t="n">
        <v>0</v>
      </c>
      <c r="AA30" s="325" t="n">
        <v>0</v>
      </c>
      <c r="AB30" s="325" t="n">
        <v>0</v>
      </c>
      <c r="AC30" s="325" t="n">
        <v>0</v>
      </c>
      <c r="AD30" s="325" t="n">
        <v>0</v>
      </c>
      <c r="AE30" s="325" t="n">
        <v>0</v>
      </c>
      <c r="AF30" s="325" t="n">
        <v>0</v>
      </c>
      <c r="AG30" s="325" t="n">
        <v>0</v>
      </c>
      <c r="AH30" s="325" t="n">
        <v>0</v>
      </c>
      <c r="AI30" s="325" t="n">
        <v>0</v>
      </c>
      <c r="AJ30" s="325" t="n">
        <v>0</v>
      </c>
      <c r="AK30" s="325" t="n">
        <v>0</v>
      </c>
      <c r="AL30" s="325" t="n">
        <v>0</v>
      </c>
      <c r="AM30" s="325" t="n">
        <v>0</v>
      </c>
      <c r="AN30" s="325" t="n">
        <v>0</v>
      </c>
      <c r="AO30" s="325" t="n">
        <v>0</v>
      </c>
      <c r="AP30" s="325" t="n">
        <v>0</v>
      </c>
      <c r="AQ30" s="325" t="n">
        <v>0</v>
      </c>
      <c r="AR30" s="325" t="n">
        <v>0</v>
      </c>
      <c r="AS30" s="325" t="n">
        <v>0</v>
      </c>
      <c r="AT30" s="325" t="n">
        <v>0</v>
      </c>
      <c r="AU30" s="325" t="n">
        <v>0</v>
      </c>
      <c r="AV30" s="325" t="n">
        <v>0</v>
      </c>
      <c r="AW30" s="325" t="n">
        <v>0</v>
      </c>
      <c r="AX30" s="325" t="n">
        <v>0</v>
      </c>
      <c r="AY30" s="325" t="n">
        <v>0</v>
      </c>
      <c r="AZ30" s="325" t="n">
        <v>0</v>
      </c>
      <c r="BA30" s="325" t="n">
        <v>0</v>
      </c>
      <c r="BB30" s="325" t="n">
        <v>0</v>
      </c>
      <c r="BC30" s="325" t="n">
        <v>0</v>
      </c>
      <c r="BD30" s="325" t="n">
        <v>0</v>
      </c>
      <c r="BE30" s="325" t="n">
        <v>0</v>
      </c>
      <c r="BF30" s="325" t="n">
        <v>0</v>
      </c>
      <c r="BG30" s="325" t="n">
        <v>0</v>
      </c>
      <c r="BH30" s="325" t="n">
        <v>0</v>
      </c>
      <c r="BI30" s="325" t="n">
        <v>0</v>
      </c>
      <c r="BJ30" s="325" t="n">
        <v>0</v>
      </c>
    </row>
    <row r="31" customFormat="false" ht="12.75" hidden="false" customHeight="true" outlineLevel="0" collapsed="false">
      <c r="A31" s="326" t="s">
        <v>402</v>
      </c>
      <c r="B31" s="325" t="n">
        <v>0</v>
      </c>
      <c r="C31" s="325" t="n">
        <v>129364</v>
      </c>
      <c r="D31" s="325" t="n">
        <v>224826</v>
      </c>
      <c r="E31" s="325" t="n">
        <v>1633112</v>
      </c>
      <c r="F31" s="325" t="n">
        <v>0</v>
      </c>
      <c r="G31" s="325" t="n">
        <v>8439806</v>
      </c>
      <c r="H31" s="325" t="n">
        <v>2267604</v>
      </c>
      <c r="I31" s="325" t="n">
        <v>705293</v>
      </c>
      <c r="J31" s="325" t="n">
        <v>68165</v>
      </c>
      <c r="K31" s="325" t="n">
        <v>67665</v>
      </c>
      <c r="L31" s="325" t="n">
        <v>1053986</v>
      </c>
      <c r="M31" s="325" t="n">
        <v>681736</v>
      </c>
      <c r="N31" s="325" t="n">
        <v>840360</v>
      </c>
      <c r="O31" s="325" t="n">
        <v>0</v>
      </c>
      <c r="P31" s="325" t="n">
        <v>0</v>
      </c>
      <c r="Q31" s="325" t="n">
        <v>0</v>
      </c>
      <c r="R31" s="325" t="n">
        <v>364016</v>
      </c>
      <c r="S31" s="325" t="n">
        <v>0</v>
      </c>
      <c r="T31" s="325" t="n">
        <v>0</v>
      </c>
      <c r="U31" s="325" t="n">
        <v>1684884</v>
      </c>
      <c r="V31" s="325" t="n">
        <v>273700</v>
      </c>
      <c r="W31" s="325" t="n">
        <v>175247</v>
      </c>
      <c r="X31" s="325" t="n">
        <v>0</v>
      </c>
      <c r="Y31" s="325" t="n">
        <v>0</v>
      </c>
      <c r="Z31" s="325" t="n">
        <v>302029</v>
      </c>
      <c r="AA31" s="325" t="n">
        <v>37371</v>
      </c>
      <c r="AB31" s="325" t="n">
        <v>1402075</v>
      </c>
      <c r="AC31" s="325" t="n">
        <v>3678543</v>
      </c>
      <c r="AD31" s="325" t="n">
        <v>547561</v>
      </c>
      <c r="AE31" s="325" t="n">
        <v>244782</v>
      </c>
      <c r="AF31" s="325" t="n">
        <v>1579709</v>
      </c>
      <c r="AG31" s="325" t="n">
        <v>12608</v>
      </c>
      <c r="AH31" s="325" t="n">
        <v>147263</v>
      </c>
      <c r="AI31" s="325" t="n">
        <v>1492850</v>
      </c>
      <c r="AJ31" s="325" t="n">
        <v>0</v>
      </c>
      <c r="AK31" s="325" t="n">
        <v>26616990</v>
      </c>
      <c r="AL31" s="325" t="n">
        <v>0</v>
      </c>
      <c r="AM31" s="325" t="n">
        <v>0</v>
      </c>
      <c r="AN31" s="325" t="n">
        <v>1215229</v>
      </c>
      <c r="AO31" s="325" t="n">
        <v>73873</v>
      </c>
      <c r="AP31" s="325" t="n">
        <v>86797</v>
      </c>
      <c r="AQ31" s="325" t="n">
        <v>184457</v>
      </c>
      <c r="AR31" s="325" t="n">
        <v>1075179</v>
      </c>
      <c r="AS31" s="325" t="n">
        <v>0</v>
      </c>
      <c r="AT31" s="325" t="n">
        <v>23956</v>
      </c>
      <c r="AU31" s="325" t="n">
        <v>73298</v>
      </c>
      <c r="AV31" s="325" t="n">
        <v>0</v>
      </c>
      <c r="AW31" s="325" t="n">
        <v>507222</v>
      </c>
      <c r="AX31" s="325" t="n">
        <v>1268543</v>
      </c>
      <c r="AY31" s="325" t="n">
        <v>416419</v>
      </c>
      <c r="AZ31" s="325" t="n">
        <v>69198</v>
      </c>
      <c r="BA31" s="325" t="n">
        <v>1419053</v>
      </c>
      <c r="BB31" s="325" t="n">
        <v>671211</v>
      </c>
      <c r="BC31" s="325" t="n">
        <v>0</v>
      </c>
      <c r="BD31" s="325" t="n">
        <v>59968</v>
      </c>
      <c r="BE31" s="325" t="n">
        <v>196515</v>
      </c>
      <c r="BF31" s="325" t="n">
        <v>2872413</v>
      </c>
      <c r="BG31" s="325" t="n">
        <v>2503284</v>
      </c>
      <c r="BH31" s="325" t="n">
        <v>0</v>
      </c>
      <c r="BI31" s="325" t="n">
        <v>338076</v>
      </c>
      <c r="BJ31" s="325" t="n">
        <v>867696</v>
      </c>
    </row>
    <row r="32" customFormat="false" ht="12.75" hidden="false" customHeight="true" outlineLevel="0" collapsed="false">
      <c r="A32" s="326" t="s">
        <v>403</v>
      </c>
      <c r="B32" s="325" t="n">
        <v>0</v>
      </c>
      <c r="C32" s="325" t="n">
        <v>19806</v>
      </c>
      <c r="D32" s="325" t="n">
        <v>66054</v>
      </c>
      <c r="E32" s="325" t="n">
        <v>2491424</v>
      </c>
      <c r="F32" s="325" t="n">
        <v>0</v>
      </c>
      <c r="G32" s="325" t="n">
        <v>11337146</v>
      </c>
      <c r="H32" s="325" t="n">
        <v>3653538</v>
      </c>
      <c r="I32" s="325" t="n">
        <v>501321</v>
      </c>
      <c r="J32" s="325" t="n">
        <v>7368</v>
      </c>
      <c r="K32" s="325" t="n">
        <v>0</v>
      </c>
      <c r="L32" s="325" t="n">
        <v>836051</v>
      </c>
      <c r="M32" s="325" t="n">
        <v>751338</v>
      </c>
      <c r="N32" s="325" t="n">
        <v>1403539</v>
      </c>
      <c r="O32" s="325" t="n">
        <v>0</v>
      </c>
      <c r="P32" s="325" t="n">
        <v>0</v>
      </c>
      <c r="Q32" s="325" t="n">
        <v>0</v>
      </c>
      <c r="R32" s="325" t="n">
        <v>783874</v>
      </c>
      <c r="S32" s="325" t="n">
        <v>0</v>
      </c>
      <c r="T32" s="325" t="n">
        <v>0</v>
      </c>
      <c r="U32" s="325" t="n">
        <v>2164793</v>
      </c>
      <c r="V32" s="325" t="n">
        <v>340940</v>
      </c>
      <c r="W32" s="325" t="n">
        <v>5876</v>
      </c>
      <c r="X32" s="325" t="n">
        <v>0</v>
      </c>
      <c r="Y32" s="325" t="n">
        <v>0</v>
      </c>
      <c r="Z32" s="325" t="n">
        <v>116114</v>
      </c>
      <c r="AA32" s="325" t="n">
        <v>5485</v>
      </c>
      <c r="AB32" s="325" t="n">
        <v>3198035</v>
      </c>
      <c r="AC32" s="325" t="n">
        <v>5204926</v>
      </c>
      <c r="AD32" s="325" t="n">
        <v>0</v>
      </c>
      <c r="AE32" s="325" t="n">
        <v>386482</v>
      </c>
      <c r="AF32" s="325" t="n">
        <v>3770739</v>
      </c>
      <c r="AG32" s="325" t="n">
        <v>2963</v>
      </c>
      <c r="AH32" s="325" t="n">
        <v>14119</v>
      </c>
      <c r="AI32" s="325" t="n">
        <v>1678187</v>
      </c>
      <c r="AJ32" s="325" t="n">
        <v>0</v>
      </c>
      <c r="AK32" s="325" t="n">
        <v>122966966</v>
      </c>
      <c r="AL32" s="325" t="n">
        <v>0</v>
      </c>
      <c r="AM32" s="325" t="n">
        <v>0</v>
      </c>
      <c r="AN32" s="325" t="n">
        <v>1289430</v>
      </c>
      <c r="AO32" s="325" t="n">
        <v>10571</v>
      </c>
      <c r="AP32" s="325" t="n">
        <v>2764</v>
      </c>
      <c r="AQ32" s="325" t="n">
        <v>15782</v>
      </c>
      <c r="AR32" s="325" t="n">
        <v>1359218</v>
      </c>
      <c r="AS32" s="325" t="n">
        <v>0</v>
      </c>
      <c r="AT32" s="325" t="n">
        <v>3655</v>
      </c>
      <c r="AU32" s="325" t="n">
        <v>10017</v>
      </c>
      <c r="AV32" s="325" t="n">
        <v>0</v>
      </c>
      <c r="AW32" s="325" t="n">
        <v>9874</v>
      </c>
      <c r="AX32" s="325" t="n">
        <v>485118</v>
      </c>
      <c r="AY32" s="325" t="n">
        <v>272325</v>
      </c>
      <c r="AZ32" s="325" t="n">
        <v>171722</v>
      </c>
      <c r="BA32" s="325" t="n">
        <v>1984845</v>
      </c>
      <c r="BB32" s="325" t="n">
        <v>832979</v>
      </c>
      <c r="BC32" s="325" t="n">
        <v>0</v>
      </c>
      <c r="BD32" s="325" t="n">
        <v>0</v>
      </c>
      <c r="BE32" s="325" t="n">
        <v>51485</v>
      </c>
      <c r="BF32" s="325" t="n">
        <v>3304808</v>
      </c>
      <c r="BG32" s="325" t="n">
        <v>2383164</v>
      </c>
      <c r="BH32" s="325" t="n">
        <v>0</v>
      </c>
      <c r="BI32" s="325" t="n">
        <v>374470</v>
      </c>
      <c r="BJ32" s="325" t="n">
        <v>1154221</v>
      </c>
    </row>
    <row r="33" customFormat="false" ht="12.75" hidden="false" customHeight="true" outlineLevel="0" collapsed="false">
      <c r="A33" s="326" t="s">
        <v>404</v>
      </c>
      <c r="B33" s="325" t="n">
        <v>0</v>
      </c>
      <c r="C33" s="325" t="n">
        <v>88155</v>
      </c>
      <c r="D33" s="325" t="n">
        <v>254256</v>
      </c>
      <c r="E33" s="325" t="n">
        <v>8762535</v>
      </c>
      <c r="F33" s="325" t="n">
        <v>0</v>
      </c>
      <c r="G33" s="325" t="n">
        <v>63521279</v>
      </c>
      <c r="H33" s="325" t="n">
        <v>13322645</v>
      </c>
      <c r="I33" s="325" t="n">
        <v>2880294</v>
      </c>
      <c r="J33" s="325" t="n">
        <v>264127</v>
      </c>
      <c r="K33" s="325" t="n">
        <v>146469</v>
      </c>
      <c r="L33" s="325" t="n">
        <v>8164609</v>
      </c>
      <c r="M33" s="325" t="n">
        <v>1784232</v>
      </c>
      <c r="N33" s="325" t="n">
        <v>2191965</v>
      </c>
      <c r="O33" s="325" t="n">
        <v>0</v>
      </c>
      <c r="P33" s="325" t="n">
        <v>0</v>
      </c>
      <c r="Q33" s="325" t="n">
        <v>0</v>
      </c>
      <c r="R33" s="325" t="n">
        <v>1363290</v>
      </c>
      <c r="S33" s="325" t="n">
        <v>0</v>
      </c>
      <c r="T33" s="325" t="n">
        <v>0</v>
      </c>
      <c r="U33" s="325" t="n">
        <v>5303860</v>
      </c>
      <c r="V33" s="325" t="n">
        <v>830749</v>
      </c>
      <c r="W33" s="325" t="n">
        <v>83171</v>
      </c>
      <c r="X33" s="325" t="n">
        <v>0</v>
      </c>
      <c r="Y33" s="325" t="n">
        <v>0</v>
      </c>
      <c r="Z33" s="325" t="n">
        <v>369758</v>
      </c>
      <c r="AA33" s="325" t="n">
        <v>176153</v>
      </c>
      <c r="AB33" s="325" t="n">
        <v>5771195</v>
      </c>
      <c r="AC33" s="325" t="n">
        <v>34465021</v>
      </c>
      <c r="AD33" s="325" t="n">
        <v>0</v>
      </c>
      <c r="AE33" s="325" t="n">
        <v>896561</v>
      </c>
      <c r="AF33" s="325" t="n">
        <v>6562237</v>
      </c>
      <c r="AG33" s="325" t="n">
        <v>6444</v>
      </c>
      <c r="AH33" s="325" t="n">
        <v>550463</v>
      </c>
      <c r="AI33" s="325" t="n">
        <v>12384867</v>
      </c>
      <c r="AJ33" s="325" t="n">
        <v>0</v>
      </c>
      <c r="AK33" s="325" t="n">
        <v>183604278</v>
      </c>
      <c r="AL33" s="325" t="n">
        <v>0</v>
      </c>
      <c r="AM33" s="325" t="n">
        <v>0</v>
      </c>
      <c r="AN33" s="325" t="n">
        <v>7640910</v>
      </c>
      <c r="AO33" s="325" t="n">
        <v>237800</v>
      </c>
      <c r="AP33" s="325" t="n">
        <v>422429</v>
      </c>
      <c r="AQ33" s="325" t="n">
        <v>133394</v>
      </c>
      <c r="AR33" s="325" t="n">
        <v>8065126</v>
      </c>
      <c r="AS33" s="325" t="n">
        <v>0</v>
      </c>
      <c r="AT33" s="325" t="n">
        <v>26186</v>
      </c>
      <c r="AU33" s="325" t="n">
        <v>178169</v>
      </c>
      <c r="AV33" s="325" t="n">
        <v>0</v>
      </c>
      <c r="AW33" s="325" t="n">
        <v>691839</v>
      </c>
      <c r="AX33" s="325" t="n">
        <v>5239132</v>
      </c>
      <c r="AY33" s="325" t="n">
        <v>1004797</v>
      </c>
      <c r="AZ33" s="325" t="n">
        <v>392365</v>
      </c>
      <c r="BA33" s="325" t="n">
        <v>10329396</v>
      </c>
      <c r="BB33" s="325" t="n">
        <v>1789371</v>
      </c>
      <c r="BC33" s="325" t="n">
        <v>0</v>
      </c>
      <c r="BD33" s="325" t="n">
        <v>172320</v>
      </c>
      <c r="BE33" s="325" t="n">
        <v>1028529</v>
      </c>
      <c r="BF33" s="325" t="n">
        <v>15540802</v>
      </c>
      <c r="BG33" s="325" t="n">
        <v>7295221</v>
      </c>
      <c r="BH33" s="325" t="n">
        <v>0</v>
      </c>
      <c r="BI33" s="325" t="n">
        <v>1395796</v>
      </c>
      <c r="BJ33" s="325" t="n">
        <v>11639741</v>
      </c>
    </row>
    <row r="34" customFormat="false" ht="12.75" hidden="false" customHeight="true" outlineLevel="0" collapsed="false">
      <c r="A34" s="326" t="s">
        <v>405</v>
      </c>
      <c r="B34" s="325" t="n">
        <v>0</v>
      </c>
      <c r="C34" s="325" t="n">
        <v>0</v>
      </c>
      <c r="D34" s="325" t="n">
        <v>0</v>
      </c>
      <c r="E34" s="325" t="n">
        <v>0</v>
      </c>
      <c r="F34" s="325" t="n">
        <v>0</v>
      </c>
      <c r="G34" s="325" t="n">
        <v>44874588</v>
      </c>
      <c r="H34" s="325" t="n">
        <v>14544139</v>
      </c>
      <c r="I34" s="325" t="n">
        <v>2492979</v>
      </c>
      <c r="J34" s="325" t="n">
        <v>0</v>
      </c>
      <c r="K34" s="325" t="n">
        <v>0</v>
      </c>
      <c r="L34" s="325" t="n">
        <v>4627083</v>
      </c>
      <c r="M34" s="325" t="n">
        <v>9824208</v>
      </c>
      <c r="N34" s="325" t="n">
        <v>6997919</v>
      </c>
      <c r="O34" s="325" t="n">
        <v>0</v>
      </c>
      <c r="P34" s="325" t="n">
        <v>0</v>
      </c>
      <c r="Q34" s="325" t="n">
        <v>0</v>
      </c>
      <c r="R34" s="325" t="n">
        <v>0</v>
      </c>
      <c r="S34" s="325" t="n">
        <v>0</v>
      </c>
      <c r="T34" s="325" t="n">
        <v>0</v>
      </c>
      <c r="U34" s="325" t="n">
        <v>0</v>
      </c>
      <c r="V34" s="325" t="n">
        <v>4271276</v>
      </c>
      <c r="W34" s="325" t="n">
        <v>1832639</v>
      </c>
      <c r="X34" s="325" t="n">
        <v>0</v>
      </c>
      <c r="Y34" s="325" t="n">
        <v>0</v>
      </c>
      <c r="Z34" s="325" t="n">
        <v>2228626</v>
      </c>
      <c r="AA34" s="325" t="n">
        <v>0</v>
      </c>
      <c r="AB34" s="325" t="n">
        <v>0</v>
      </c>
      <c r="AC34" s="325" t="n">
        <v>0</v>
      </c>
      <c r="AD34" s="325" t="n">
        <v>0</v>
      </c>
      <c r="AE34" s="325" t="n">
        <v>2776595</v>
      </c>
      <c r="AF34" s="325" t="n">
        <v>0</v>
      </c>
      <c r="AG34" s="325" t="n">
        <v>0</v>
      </c>
      <c r="AH34" s="325" t="n">
        <v>0</v>
      </c>
      <c r="AI34" s="325" t="n">
        <v>0</v>
      </c>
      <c r="AJ34" s="325" t="n">
        <v>0</v>
      </c>
      <c r="AK34" s="325" t="n">
        <v>368072000</v>
      </c>
      <c r="AL34" s="325" t="n">
        <v>0</v>
      </c>
      <c r="AM34" s="325" t="n">
        <v>0</v>
      </c>
      <c r="AN34" s="325" t="n">
        <v>7891541</v>
      </c>
      <c r="AO34" s="325" t="n">
        <v>0</v>
      </c>
      <c r="AP34" s="325" t="n">
        <v>0</v>
      </c>
      <c r="AQ34" s="325" t="n">
        <v>583117</v>
      </c>
      <c r="AR34" s="325" t="n">
        <v>5800112</v>
      </c>
      <c r="AS34" s="325" t="n">
        <v>0</v>
      </c>
      <c r="AT34" s="325" t="n">
        <v>0</v>
      </c>
      <c r="AU34" s="325" t="n">
        <v>0</v>
      </c>
      <c r="AV34" s="325" t="n">
        <v>0</v>
      </c>
      <c r="AW34" s="325" t="n">
        <v>0</v>
      </c>
      <c r="AX34" s="325" t="n">
        <v>0</v>
      </c>
      <c r="AY34" s="325" t="n">
        <v>0</v>
      </c>
      <c r="AZ34" s="325" t="n">
        <v>0</v>
      </c>
      <c r="BA34" s="325" t="n">
        <v>0</v>
      </c>
      <c r="BB34" s="325" t="n">
        <v>816294</v>
      </c>
      <c r="BC34" s="325" t="n">
        <v>0</v>
      </c>
      <c r="BD34" s="325" t="n">
        <v>0</v>
      </c>
      <c r="BE34" s="325" t="n">
        <v>0</v>
      </c>
      <c r="BF34" s="325" t="n">
        <v>5136111</v>
      </c>
      <c r="BG34" s="325" t="n">
        <v>9430473</v>
      </c>
      <c r="BH34" s="325" t="n">
        <v>0</v>
      </c>
      <c r="BI34" s="325" t="n">
        <v>0</v>
      </c>
      <c r="BJ34" s="325" t="n">
        <v>4362840</v>
      </c>
    </row>
    <row r="35" customFormat="false" ht="12.75" hidden="false" customHeight="true" outlineLevel="0" collapsed="false">
      <c r="A35" s="326" t="s">
        <v>406</v>
      </c>
      <c r="B35" s="325" t="n">
        <v>0</v>
      </c>
      <c r="C35" s="325" t="n">
        <v>0</v>
      </c>
      <c r="D35" s="325" t="n">
        <v>0</v>
      </c>
      <c r="E35" s="325" t="n">
        <v>90840</v>
      </c>
      <c r="F35" s="325" t="n">
        <v>0</v>
      </c>
      <c r="G35" s="325" t="n">
        <v>5090020</v>
      </c>
      <c r="H35" s="325" t="n">
        <v>4673796</v>
      </c>
      <c r="I35" s="325" t="n">
        <v>141135</v>
      </c>
      <c r="J35" s="325" t="n">
        <v>0</v>
      </c>
      <c r="K35" s="325" t="n">
        <v>0</v>
      </c>
      <c r="L35" s="325" t="n">
        <v>284462</v>
      </c>
      <c r="M35" s="325" t="n">
        <v>131340</v>
      </c>
      <c r="N35" s="325" t="n">
        <v>316452</v>
      </c>
      <c r="O35" s="325" t="n">
        <v>0</v>
      </c>
      <c r="P35" s="325" t="n">
        <v>0</v>
      </c>
      <c r="Q35" s="325" t="n">
        <v>0</v>
      </c>
      <c r="R35" s="325" t="n">
        <v>285908</v>
      </c>
      <c r="S35" s="325" t="n">
        <v>0</v>
      </c>
      <c r="T35" s="325" t="n">
        <v>0</v>
      </c>
      <c r="U35" s="325" t="n">
        <v>632313</v>
      </c>
      <c r="V35" s="325" t="n">
        <v>294059</v>
      </c>
      <c r="W35" s="325" t="n">
        <v>0</v>
      </c>
      <c r="X35" s="325" t="n">
        <v>0</v>
      </c>
      <c r="Y35" s="325" t="n">
        <v>0</v>
      </c>
      <c r="Z35" s="325" t="n">
        <v>0</v>
      </c>
      <c r="AA35" s="325" t="n">
        <v>0</v>
      </c>
      <c r="AB35" s="325" t="n">
        <v>220294</v>
      </c>
      <c r="AC35" s="325" t="n">
        <v>1920653</v>
      </c>
      <c r="AD35" s="325" t="n">
        <v>0</v>
      </c>
      <c r="AE35" s="325" t="n">
        <v>69602</v>
      </c>
      <c r="AF35" s="325" t="n">
        <v>0</v>
      </c>
      <c r="AG35" s="325" t="n">
        <v>0</v>
      </c>
      <c r="AH35" s="325" t="n">
        <v>0</v>
      </c>
      <c r="AI35" s="325" t="n">
        <v>260426</v>
      </c>
      <c r="AJ35" s="325" t="n">
        <v>0</v>
      </c>
      <c r="AK35" s="325" t="n">
        <v>120236487</v>
      </c>
      <c r="AL35" s="325" t="n">
        <v>0</v>
      </c>
      <c r="AM35" s="325" t="n">
        <v>0</v>
      </c>
      <c r="AN35" s="325" t="n">
        <v>0</v>
      </c>
      <c r="AO35" s="325" t="n">
        <v>0</v>
      </c>
      <c r="AP35" s="325" t="n">
        <v>0</v>
      </c>
      <c r="AQ35" s="325" t="n">
        <v>0</v>
      </c>
      <c r="AR35" s="325" t="n">
        <v>115021</v>
      </c>
      <c r="AS35" s="325" t="n">
        <v>0</v>
      </c>
      <c r="AT35" s="325" t="n">
        <v>0</v>
      </c>
      <c r="AU35" s="325" t="n">
        <v>0</v>
      </c>
      <c r="AV35" s="325" t="n">
        <v>0</v>
      </c>
      <c r="AW35" s="325" t="n">
        <v>0</v>
      </c>
      <c r="AX35" s="325" t="n">
        <v>0</v>
      </c>
      <c r="AY35" s="325" t="n">
        <v>45094</v>
      </c>
      <c r="AZ35" s="325" t="n">
        <v>17338</v>
      </c>
      <c r="BA35" s="325" t="n">
        <v>1089294</v>
      </c>
      <c r="BB35" s="325" t="n">
        <v>326746</v>
      </c>
      <c r="BC35" s="325" t="n">
        <v>0</v>
      </c>
      <c r="BD35" s="325" t="n">
        <v>0</v>
      </c>
      <c r="BE35" s="325" t="n">
        <v>0</v>
      </c>
      <c r="BF35" s="325" t="n">
        <v>1238052</v>
      </c>
      <c r="BG35" s="325" t="n">
        <v>187644</v>
      </c>
      <c r="BH35" s="325" t="n">
        <v>0</v>
      </c>
      <c r="BI35" s="325" t="n">
        <v>0</v>
      </c>
      <c r="BJ35" s="325" t="n">
        <v>1004730</v>
      </c>
    </row>
    <row r="36" customFormat="false" ht="12.75" hidden="false" customHeight="true" outlineLevel="0" collapsed="false">
      <c r="A36" s="326" t="s">
        <v>407</v>
      </c>
      <c r="B36" s="325" t="n">
        <v>0</v>
      </c>
      <c r="C36" s="325" t="n">
        <v>237325</v>
      </c>
      <c r="D36" s="325" t="n">
        <v>545136</v>
      </c>
      <c r="E36" s="325" t="n">
        <v>12977911</v>
      </c>
      <c r="F36" s="325" t="n">
        <v>0</v>
      </c>
      <c r="G36" s="325" t="n">
        <v>133262839</v>
      </c>
      <c r="H36" s="325" t="n">
        <v>38461722</v>
      </c>
      <c r="I36" s="325" t="n">
        <v>6721022</v>
      </c>
      <c r="J36" s="325" t="n">
        <v>339660</v>
      </c>
      <c r="K36" s="325" t="n">
        <v>214134</v>
      </c>
      <c r="L36" s="325" t="n">
        <v>14966191</v>
      </c>
      <c r="M36" s="325" t="n">
        <v>13172854</v>
      </c>
      <c r="N36" s="325" t="n">
        <v>11750235</v>
      </c>
      <c r="O36" s="325" t="n">
        <v>0</v>
      </c>
      <c r="P36" s="325" t="n">
        <v>0</v>
      </c>
      <c r="Q36" s="325" t="n">
        <v>0</v>
      </c>
      <c r="R36" s="325" t="n">
        <v>2797088</v>
      </c>
      <c r="S36" s="325" t="n">
        <v>0</v>
      </c>
      <c r="T36" s="325" t="n">
        <v>0</v>
      </c>
      <c r="U36" s="325" t="n">
        <v>9785850</v>
      </c>
      <c r="V36" s="325" t="n">
        <v>6010724</v>
      </c>
      <c r="W36" s="325" t="n">
        <v>2096933</v>
      </c>
      <c r="X36" s="325" t="n">
        <v>0</v>
      </c>
      <c r="Y36" s="325" t="n">
        <v>0</v>
      </c>
      <c r="Z36" s="325" t="n">
        <v>3016527</v>
      </c>
      <c r="AA36" s="325" t="n">
        <v>219009</v>
      </c>
      <c r="AB36" s="325" t="n">
        <v>10591599</v>
      </c>
      <c r="AC36" s="325" t="n">
        <v>45269143</v>
      </c>
      <c r="AD36" s="325" t="n">
        <v>0</v>
      </c>
      <c r="AE36" s="325" t="n">
        <v>4374022</v>
      </c>
      <c r="AF36" s="325" t="n">
        <v>11912685</v>
      </c>
      <c r="AG36" s="325" t="n">
        <v>22015</v>
      </c>
      <c r="AH36" s="325" t="n">
        <v>711845</v>
      </c>
      <c r="AI36" s="325" t="n">
        <v>15816330</v>
      </c>
      <c r="AJ36" s="325" t="n">
        <v>0</v>
      </c>
      <c r="AK36" s="325" t="n">
        <v>821496721</v>
      </c>
      <c r="AL36" s="325" t="n">
        <v>0</v>
      </c>
      <c r="AM36" s="325" t="n">
        <v>0</v>
      </c>
      <c r="AN36" s="325" t="n">
        <v>18037110</v>
      </c>
      <c r="AO36" s="325" t="n">
        <v>322244</v>
      </c>
      <c r="AP36" s="325" t="n">
        <v>511990</v>
      </c>
      <c r="AQ36" s="325" t="n">
        <v>916750</v>
      </c>
      <c r="AR36" s="325" t="n">
        <v>16414656</v>
      </c>
      <c r="AS36" s="325" t="n">
        <v>0</v>
      </c>
      <c r="AT36" s="325" t="n">
        <v>53797</v>
      </c>
      <c r="AU36" s="325" t="n">
        <v>261484</v>
      </c>
      <c r="AV36" s="325" t="n">
        <v>0</v>
      </c>
      <c r="AW36" s="325" t="n">
        <v>1208935</v>
      </c>
      <c r="AX36" s="325" t="n">
        <v>6992793</v>
      </c>
      <c r="AY36" s="325" t="n">
        <v>1738635</v>
      </c>
      <c r="AZ36" s="325" t="n">
        <v>650623</v>
      </c>
      <c r="BA36" s="325" t="n">
        <v>14822588</v>
      </c>
      <c r="BB36" s="325" t="n">
        <v>4436601</v>
      </c>
      <c r="BC36" s="325" t="n">
        <v>0</v>
      </c>
      <c r="BD36" s="325" t="n">
        <v>232288</v>
      </c>
      <c r="BE36" s="325" t="n">
        <v>1276529</v>
      </c>
      <c r="BF36" s="325" t="n">
        <v>28092186</v>
      </c>
      <c r="BG36" s="325" t="n">
        <v>21799786</v>
      </c>
      <c r="BH36" s="325" t="n">
        <v>0</v>
      </c>
      <c r="BI36" s="325" t="n">
        <v>2108342</v>
      </c>
      <c r="BJ36" s="325" t="n">
        <v>19029228</v>
      </c>
    </row>
    <row r="37" customFormat="false" ht="12.75" hidden="false" customHeight="true" outlineLevel="0" collapsed="false">
      <c r="A37" s="324" t="s">
        <v>408</v>
      </c>
      <c r="B37" s="325" t="n">
        <v>0</v>
      </c>
      <c r="C37" s="325" t="n">
        <v>0</v>
      </c>
      <c r="D37" s="325" t="n">
        <v>0</v>
      </c>
      <c r="E37" s="325" t="n">
        <v>0</v>
      </c>
      <c r="F37" s="325" t="n">
        <v>0</v>
      </c>
      <c r="G37" s="325" t="n">
        <v>0</v>
      </c>
      <c r="H37" s="325" t="n">
        <v>0</v>
      </c>
      <c r="I37" s="325" t="n">
        <v>0</v>
      </c>
      <c r="J37" s="325" t="n">
        <v>0</v>
      </c>
      <c r="K37" s="325" t="n">
        <v>1575080</v>
      </c>
      <c r="L37" s="325" t="n">
        <v>0</v>
      </c>
      <c r="M37" s="325" t="n">
        <v>0</v>
      </c>
      <c r="N37" s="325" t="n">
        <v>0</v>
      </c>
      <c r="O37" s="325" t="n">
        <v>0</v>
      </c>
      <c r="P37" s="325" t="n">
        <v>0</v>
      </c>
      <c r="Q37" s="325" t="n">
        <v>0</v>
      </c>
      <c r="R37" s="325" t="n">
        <v>387724</v>
      </c>
      <c r="S37" s="325" t="n">
        <v>10870642</v>
      </c>
      <c r="T37" s="325" t="n">
        <v>0</v>
      </c>
      <c r="U37" s="325" t="n">
        <v>10870642</v>
      </c>
      <c r="V37" s="325" t="n">
        <v>0</v>
      </c>
      <c r="W37" s="325" t="n">
        <v>0</v>
      </c>
      <c r="X37" s="325" t="n">
        <v>0</v>
      </c>
      <c r="Y37" s="325" t="n">
        <v>10870642</v>
      </c>
      <c r="Z37" s="325" t="n">
        <v>0</v>
      </c>
      <c r="AA37" s="325" t="n">
        <v>0</v>
      </c>
      <c r="AB37" s="325" t="n">
        <v>10870642</v>
      </c>
      <c r="AC37" s="325" t="n">
        <v>2733645</v>
      </c>
      <c r="AD37" s="325" t="n">
        <v>1575080</v>
      </c>
      <c r="AE37" s="325" t="n">
        <v>0</v>
      </c>
      <c r="AF37" s="325" t="n">
        <v>2448474</v>
      </c>
      <c r="AG37" s="325" t="n">
        <v>0</v>
      </c>
      <c r="AH37" s="325" t="n">
        <v>2448474</v>
      </c>
      <c r="AI37" s="325" t="n">
        <v>0</v>
      </c>
      <c r="AJ37" s="325" t="n">
        <v>0</v>
      </c>
      <c r="AK37" s="325" t="n">
        <v>0</v>
      </c>
      <c r="AL37" s="325" t="n">
        <v>858929</v>
      </c>
      <c r="AM37" s="325" t="n">
        <v>10870642</v>
      </c>
      <c r="AN37" s="325" t="n">
        <v>0</v>
      </c>
      <c r="AO37" s="325" t="n">
        <v>2448474</v>
      </c>
      <c r="AP37" s="325" t="n">
        <v>2448474</v>
      </c>
      <c r="AQ37" s="325" t="n">
        <v>0</v>
      </c>
      <c r="AR37" s="325" t="n">
        <v>0</v>
      </c>
      <c r="AS37" s="325" t="n">
        <v>0</v>
      </c>
      <c r="AT37" s="325" t="n">
        <v>0</v>
      </c>
      <c r="AU37" s="325" t="n">
        <v>2448474</v>
      </c>
      <c r="AV37" s="325" t="n">
        <v>0</v>
      </c>
      <c r="AW37" s="325" t="n">
        <v>0</v>
      </c>
      <c r="AX37" s="325" t="n">
        <v>0</v>
      </c>
      <c r="AY37" s="325" t="n">
        <v>1575080</v>
      </c>
      <c r="AZ37" s="325" t="n">
        <v>10870642</v>
      </c>
      <c r="BA37" s="325" t="n">
        <v>10870642</v>
      </c>
      <c r="BB37" s="325" t="n">
        <v>0</v>
      </c>
      <c r="BC37" s="325" t="n">
        <v>0</v>
      </c>
      <c r="BD37" s="325" t="n">
        <v>0</v>
      </c>
      <c r="BE37" s="325" t="n">
        <v>0</v>
      </c>
      <c r="BF37" s="325" t="n">
        <v>0</v>
      </c>
      <c r="BG37" s="325" t="n">
        <v>0</v>
      </c>
      <c r="BH37" s="325" t="n">
        <v>0</v>
      </c>
      <c r="BI37" s="325" t="n">
        <v>0</v>
      </c>
      <c r="BJ37" s="325" t="n">
        <v>0</v>
      </c>
    </row>
    <row r="38" customFormat="false" ht="12.75" hidden="false" customHeight="true" outlineLevel="0" collapsed="false">
      <c r="A38" s="324" t="s">
        <v>409</v>
      </c>
      <c r="B38" s="325" t="n">
        <v>0</v>
      </c>
      <c r="C38" s="325" t="n">
        <v>0</v>
      </c>
      <c r="D38" s="325" t="n">
        <v>0</v>
      </c>
      <c r="E38" s="325" t="n">
        <v>0</v>
      </c>
      <c r="F38" s="325" t="n">
        <v>0</v>
      </c>
      <c r="G38" s="325" t="n">
        <v>0</v>
      </c>
      <c r="H38" s="325" t="n">
        <v>0</v>
      </c>
      <c r="I38" s="325" t="n">
        <v>0</v>
      </c>
      <c r="J38" s="325" t="n">
        <v>0</v>
      </c>
      <c r="K38" s="325" t="n">
        <v>0</v>
      </c>
      <c r="L38" s="325" t="n">
        <v>0</v>
      </c>
      <c r="M38" s="325" t="n">
        <v>0</v>
      </c>
      <c r="N38" s="325" t="n">
        <v>0</v>
      </c>
      <c r="O38" s="325" t="n">
        <v>0</v>
      </c>
      <c r="P38" s="325" t="n">
        <v>0</v>
      </c>
      <c r="Q38" s="325" t="n">
        <v>0</v>
      </c>
      <c r="R38" s="325" t="n">
        <v>89360</v>
      </c>
      <c r="S38" s="325" t="n">
        <v>4742791</v>
      </c>
      <c r="T38" s="325" t="n">
        <v>0</v>
      </c>
      <c r="U38" s="325" t="n">
        <v>4742791</v>
      </c>
      <c r="V38" s="325" t="n">
        <v>0</v>
      </c>
      <c r="W38" s="325" t="n">
        <v>0</v>
      </c>
      <c r="X38" s="325" t="n">
        <v>0</v>
      </c>
      <c r="Y38" s="325" t="n">
        <v>4742791</v>
      </c>
      <c r="Z38" s="325" t="n">
        <v>0</v>
      </c>
      <c r="AA38" s="325" t="n">
        <v>0</v>
      </c>
      <c r="AB38" s="325" t="n">
        <v>4742791</v>
      </c>
      <c r="AC38" s="325" t="n">
        <v>379529</v>
      </c>
      <c r="AD38" s="325" t="n">
        <v>0</v>
      </c>
      <c r="AE38" s="325" t="n">
        <v>0</v>
      </c>
      <c r="AF38" s="325" t="n">
        <v>292077</v>
      </c>
      <c r="AG38" s="325" t="n">
        <v>0</v>
      </c>
      <c r="AH38" s="325" t="n">
        <v>292077</v>
      </c>
      <c r="AI38" s="325" t="n">
        <v>0</v>
      </c>
      <c r="AJ38" s="325" t="n">
        <v>0</v>
      </c>
      <c r="AK38" s="325" t="n">
        <v>0</v>
      </c>
      <c r="AL38" s="325" t="n">
        <v>883463</v>
      </c>
      <c r="AM38" s="325" t="n">
        <v>4742791</v>
      </c>
      <c r="AN38" s="325" t="n">
        <v>0</v>
      </c>
      <c r="AO38" s="325" t="n">
        <v>292077</v>
      </c>
      <c r="AP38" s="325" t="n">
        <v>292077</v>
      </c>
      <c r="AQ38" s="325" t="n">
        <v>0</v>
      </c>
      <c r="AR38" s="325" t="n">
        <v>0</v>
      </c>
      <c r="AS38" s="325" t="n">
        <v>0</v>
      </c>
      <c r="AT38" s="325" t="n">
        <v>0</v>
      </c>
      <c r="AU38" s="325" t="n">
        <v>292077</v>
      </c>
      <c r="AV38" s="325" t="n">
        <v>0</v>
      </c>
      <c r="AW38" s="325" t="n">
        <v>0</v>
      </c>
      <c r="AX38" s="325" t="n">
        <v>0</v>
      </c>
      <c r="AY38" s="325" t="n">
        <v>0</v>
      </c>
      <c r="AZ38" s="325" t="n">
        <v>4742791</v>
      </c>
      <c r="BA38" s="325" t="n">
        <v>4742791</v>
      </c>
      <c r="BB38" s="325" t="n">
        <v>0</v>
      </c>
      <c r="BC38" s="325" t="n">
        <v>0</v>
      </c>
      <c r="BD38" s="325" t="n">
        <v>0</v>
      </c>
      <c r="BE38" s="325" t="n">
        <v>0</v>
      </c>
      <c r="BF38" s="325" t="n">
        <v>0</v>
      </c>
      <c r="BG38" s="325" t="n">
        <v>0</v>
      </c>
      <c r="BH38" s="325" t="n">
        <v>0</v>
      </c>
      <c r="BI38" s="325" t="n">
        <v>0</v>
      </c>
      <c r="BJ38" s="325" t="n">
        <v>0</v>
      </c>
    </row>
    <row r="39" customFormat="false" ht="12.75" hidden="false" customHeight="true" outlineLevel="0" collapsed="false">
      <c r="A39" s="324" t="s">
        <v>410</v>
      </c>
      <c r="B39" s="325" t="n">
        <v>0</v>
      </c>
      <c r="C39" s="325" t="n">
        <v>0</v>
      </c>
      <c r="D39" s="325" t="n">
        <v>0</v>
      </c>
      <c r="E39" s="325" t="n">
        <v>0</v>
      </c>
      <c r="F39" s="325" t="n">
        <v>0</v>
      </c>
      <c r="G39" s="325" t="n">
        <v>0</v>
      </c>
      <c r="H39" s="325" t="n">
        <v>0</v>
      </c>
      <c r="I39" s="325" t="n">
        <v>0</v>
      </c>
      <c r="J39" s="325" t="n">
        <v>0</v>
      </c>
      <c r="K39" s="325" t="n">
        <v>6172730</v>
      </c>
      <c r="L39" s="325" t="n">
        <v>0</v>
      </c>
      <c r="M39" s="325" t="n">
        <v>0</v>
      </c>
      <c r="N39" s="325" t="n">
        <v>0</v>
      </c>
      <c r="O39" s="325" t="n">
        <v>0</v>
      </c>
      <c r="P39" s="325" t="n">
        <v>0</v>
      </c>
      <c r="Q39" s="325" t="n">
        <v>0</v>
      </c>
      <c r="R39" s="325" t="n">
        <v>4298690</v>
      </c>
      <c r="S39" s="325" t="n">
        <v>85647711</v>
      </c>
      <c r="T39" s="325" t="n">
        <v>0</v>
      </c>
      <c r="U39" s="325" t="n">
        <v>85647711</v>
      </c>
      <c r="V39" s="325" t="n">
        <v>0</v>
      </c>
      <c r="W39" s="325" t="n">
        <v>0</v>
      </c>
      <c r="X39" s="325" t="n">
        <v>0</v>
      </c>
      <c r="Y39" s="325" t="n">
        <v>85647711</v>
      </c>
      <c r="Z39" s="325" t="n">
        <v>0</v>
      </c>
      <c r="AA39" s="325" t="n">
        <v>0</v>
      </c>
      <c r="AB39" s="325" t="n">
        <v>85647711</v>
      </c>
      <c r="AC39" s="325" t="n">
        <v>20572390</v>
      </c>
      <c r="AD39" s="325" t="n">
        <v>6172730</v>
      </c>
      <c r="AE39" s="325" t="n">
        <v>0</v>
      </c>
      <c r="AF39" s="325" t="n">
        <v>26602424</v>
      </c>
      <c r="AG39" s="325" t="n">
        <v>0</v>
      </c>
      <c r="AH39" s="325" t="n">
        <v>26602424</v>
      </c>
      <c r="AI39" s="325" t="n">
        <v>0</v>
      </c>
      <c r="AJ39" s="325" t="n">
        <v>0</v>
      </c>
      <c r="AK39" s="325" t="n">
        <v>0</v>
      </c>
      <c r="AL39" s="325" t="n">
        <v>3717977</v>
      </c>
      <c r="AM39" s="325" t="n">
        <v>85647711</v>
      </c>
      <c r="AN39" s="325" t="n">
        <v>0</v>
      </c>
      <c r="AO39" s="325" t="n">
        <v>26602424</v>
      </c>
      <c r="AP39" s="325" t="n">
        <v>26602424</v>
      </c>
      <c r="AQ39" s="325" t="n">
        <v>0</v>
      </c>
      <c r="AR39" s="325" t="n">
        <v>0</v>
      </c>
      <c r="AS39" s="325" t="n">
        <v>0</v>
      </c>
      <c r="AT39" s="325" t="n">
        <v>0</v>
      </c>
      <c r="AU39" s="325" t="n">
        <v>26602424</v>
      </c>
      <c r="AV39" s="325" t="n">
        <v>0</v>
      </c>
      <c r="AW39" s="325" t="n">
        <v>0</v>
      </c>
      <c r="AX39" s="325" t="n">
        <v>0</v>
      </c>
      <c r="AY39" s="325" t="n">
        <v>6172730</v>
      </c>
      <c r="AZ39" s="325" t="n">
        <v>85647711</v>
      </c>
      <c r="BA39" s="325" t="n">
        <v>85647711</v>
      </c>
      <c r="BB39" s="325" t="n">
        <v>0</v>
      </c>
      <c r="BC39" s="325" t="n">
        <v>0</v>
      </c>
      <c r="BD39" s="325" t="n">
        <v>0</v>
      </c>
      <c r="BE39" s="325" t="n">
        <v>0</v>
      </c>
      <c r="BF39" s="325" t="n">
        <v>0</v>
      </c>
      <c r="BG39" s="325" t="n">
        <v>0</v>
      </c>
      <c r="BH39" s="325" t="n">
        <v>0</v>
      </c>
      <c r="BI39" s="325" t="n">
        <v>0</v>
      </c>
      <c r="BJ39" s="325" t="n">
        <v>0</v>
      </c>
    </row>
    <row r="40" customFormat="false" ht="12.75" hidden="false" customHeight="true" outlineLevel="0" collapsed="false">
      <c r="A40" s="324" t="s">
        <v>411</v>
      </c>
      <c r="B40" s="325" t="n">
        <v>0</v>
      </c>
      <c r="C40" s="325" t="n">
        <v>0</v>
      </c>
      <c r="D40" s="325" t="n">
        <v>0</v>
      </c>
      <c r="E40" s="325" t="n">
        <v>0</v>
      </c>
      <c r="F40" s="325" t="n">
        <v>0</v>
      </c>
      <c r="G40" s="325" t="n">
        <v>0</v>
      </c>
      <c r="H40" s="325" t="n">
        <v>0</v>
      </c>
      <c r="I40" s="325" t="n">
        <v>0</v>
      </c>
      <c r="J40" s="325" t="n">
        <v>0</v>
      </c>
      <c r="K40" s="325" t="n">
        <v>1450148</v>
      </c>
      <c r="L40" s="325" t="n">
        <v>0</v>
      </c>
      <c r="M40" s="325" t="n">
        <v>0</v>
      </c>
      <c r="N40" s="325" t="n">
        <v>0</v>
      </c>
      <c r="O40" s="325" t="n">
        <v>0</v>
      </c>
      <c r="P40" s="325" t="n">
        <v>0</v>
      </c>
      <c r="Q40" s="325" t="n">
        <v>0</v>
      </c>
      <c r="R40" s="325" t="n">
        <v>0</v>
      </c>
      <c r="S40" s="325" t="n">
        <v>12831848</v>
      </c>
      <c r="T40" s="325" t="n">
        <v>0</v>
      </c>
      <c r="U40" s="325" t="n">
        <v>12831848</v>
      </c>
      <c r="V40" s="325" t="n">
        <v>0</v>
      </c>
      <c r="W40" s="325" t="n">
        <v>0</v>
      </c>
      <c r="X40" s="325" t="n">
        <v>0</v>
      </c>
      <c r="Y40" s="325" t="n">
        <v>12831848</v>
      </c>
      <c r="Z40" s="325" t="n">
        <v>0</v>
      </c>
      <c r="AA40" s="325" t="n">
        <v>0</v>
      </c>
      <c r="AB40" s="325" t="n">
        <v>12831848</v>
      </c>
      <c r="AC40" s="325" t="n">
        <v>1458804</v>
      </c>
      <c r="AD40" s="325" t="n">
        <v>1450148</v>
      </c>
      <c r="AE40" s="325" t="n">
        <v>0</v>
      </c>
      <c r="AF40" s="325" t="n">
        <v>2781119</v>
      </c>
      <c r="AG40" s="325" t="n">
        <v>0</v>
      </c>
      <c r="AH40" s="325" t="n">
        <v>2781119</v>
      </c>
      <c r="AI40" s="325" t="n">
        <v>0</v>
      </c>
      <c r="AJ40" s="325" t="n">
        <v>0</v>
      </c>
      <c r="AK40" s="325" t="n">
        <v>0</v>
      </c>
      <c r="AL40" s="325" t="n">
        <v>293892</v>
      </c>
      <c r="AM40" s="325" t="n">
        <v>12831848</v>
      </c>
      <c r="AN40" s="325" t="n">
        <v>0</v>
      </c>
      <c r="AO40" s="325" t="n">
        <v>2781119</v>
      </c>
      <c r="AP40" s="325" t="n">
        <v>2781119</v>
      </c>
      <c r="AQ40" s="325" t="n">
        <v>0</v>
      </c>
      <c r="AR40" s="325" t="n">
        <v>0</v>
      </c>
      <c r="AS40" s="325" t="n">
        <v>0</v>
      </c>
      <c r="AT40" s="325" t="n">
        <v>0</v>
      </c>
      <c r="AU40" s="325" t="n">
        <v>2781119</v>
      </c>
      <c r="AV40" s="325" t="n">
        <v>0</v>
      </c>
      <c r="AW40" s="325" t="n">
        <v>0</v>
      </c>
      <c r="AX40" s="325" t="n">
        <v>0</v>
      </c>
      <c r="AY40" s="325" t="n">
        <v>1450148</v>
      </c>
      <c r="AZ40" s="325" t="n">
        <v>12831848</v>
      </c>
      <c r="BA40" s="325" t="n">
        <v>12831848</v>
      </c>
      <c r="BB40" s="325" t="n">
        <v>0</v>
      </c>
      <c r="BC40" s="325" t="n">
        <v>0</v>
      </c>
      <c r="BD40" s="325" t="n">
        <v>0</v>
      </c>
      <c r="BE40" s="325" t="n">
        <v>0</v>
      </c>
      <c r="BF40" s="325" t="n">
        <v>0</v>
      </c>
      <c r="BG40" s="325" t="n">
        <v>0</v>
      </c>
      <c r="BH40" s="325" t="n">
        <v>0</v>
      </c>
      <c r="BI40" s="325" t="n">
        <v>0</v>
      </c>
      <c r="BJ40" s="325" t="n">
        <v>0</v>
      </c>
    </row>
    <row r="41" customFormat="false" ht="12.75" hidden="false" customHeight="true" outlineLevel="0" collapsed="false">
      <c r="A41" s="324" t="s">
        <v>412</v>
      </c>
      <c r="B41" s="325" t="n">
        <v>0</v>
      </c>
      <c r="C41" s="325" t="n">
        <v>0</v>
      </c>
      <c r="D41" s="325" t="n">
        <v>0</v>
      </c>
      <c r="E41" s="325" t="n">
        <v>0</v>
      </c>
      <c r="F41" s="325" t="n">
        <v>0</v>
      </c>
      <c r="G41" s="325" t="n">
        <v>0</v>
      </c>
      <c r="H41" s="325" t="n">
        <v>0</v>
      </c>
      <c r="I41" s="325" t="n">
        <v>0</v>
      </c>
      <c r="J41" s="325" t="n">
        <v>0</v>
      </c>
      <c r="K41" s="325" t="n">
        <v>9443988</v>
      </c>
      <c r="L41" s="325" t="n">
        <v>0</v>
      </c>
      <c r="M41" s="325" t="n">
        <v>0</v>
      </c>
      <c r="N41" s="325" t="n">
        <v>0</v>
      </c>
      <c r="O41" s="325" t="n">
        <v>0</v>
      </c>
      <c r="P41" s="325" t="n">
        <v>0</v>
      </c>
      <c r="Q41" s="325" t="n">
        <v>0</v>
      </c>
      <c r="R41" s="325" t="n">
        <v>6016551</v>
      </c>
      <c r="S41" s="325" t="n">
        <v>164055905</v>
      </c>
      <c r="T41" s="325" t="n">
        <v>0</v>
      </c>
      <c r="U41" s="325" t="n">
        <v>164055905</v>
      </c>
      <c r="V41" s="325" t="n">
        <v>0</v>
      </c>
      <c r="W41" s="325" t="n">
        <v>0</v>
      </c>
      <c r="X41" s="325" t="n">
        <v>0</v>
      </c>
      <c r="Y41" s="325" t="n">
        <v>164055905</v>
      </c>
      <c r="Z41" s="325" t="n">
        <v>0</v>
      </c>
      <c r="AA41" s="325" t="n">
        <v>0</v>
      </c>
      <c r="AB41" s="325" t="n">
        <v>164055905</v>
      </c>
      <c r="AC41" s="325" t="n">
        <v>35077005</v>
      </c>
      <c r="AD41" s="325" t="n">
        <v>9443988</v>
      </c>
      <c r="AE41" s="325" t="n">
        <v>0</v>
      </c>
      <c r="AF41" s="325" t="n">
        <v>37235956</v>
      </c>
      <c r="AG41" s="325" t="n">
        <v>0</v>
      </c>
      <c r="AH41" s="325" t="n">
        <v>37235956</v>
      </c>
      <c r="AI41" s="325" t="n">
        <v>0</v>
      </c>
      <c r="AJ41" s="325" t="n">
        <v>0</v>
      </c>
      <c r="AK41" s="325" t="n">
        <v>0</v>
      </c>
      <c r="AL41" s="325" t="n">
        <v>9234189</v>
      </c>
      <c r="AM41" s="325" t="n">
        <v>164055905</v>
      </c>
      <c r="AN41" s="325" t="n">
        <v>0</v>
      </c>
      <c r="AO41" s="325" t="n">
        <v>37235956</v>
      </c>
      <c r="AP41" s="325" t="n">
        <v>37235956</v>
      </c>
      <c r="AQ41" s="325" t="n">
        <v>0</v>
      </c>
      <c r="AR41" s="325" t="n">
        <v>0</v>
      </c>
      <c r="AS41" s="325" t="n">
        <v>0</v>
      </c>
      <c r="AT41" s="325" t="n">
        <v>0</v>
      </c>
      <c r="AU41" s="325" t="n">
        <v>37235956</v>
      </c>
      <c r="AV41" s="325" t="n">
        <v>0</v>
      </c>
      <c r="AW41" s="325" t="n">
        <v>0</v>
      </c>
      <c r="AX41" s="325" t="n">
        <v>0</v>
      </c>
      <c r="AY41" s="325" t="n">
        <v>9443988</v>
      </c>
      <c r="AZ41" s="325" t="n">
        <v>164055905</v>
      </c>
      <c r="BA41" s="325" t="n">
        <v>164055905</v>
      </c>
      <c r="BB41" s="325" t="n">
        <v>0</v>
      </c>
      <c r="BC41" s="325" t="n">
        <v>0</v>
      </c>
      <c r="BD41" s="325" t="n">
        <v>0</v>
      </c>
      <c r="BE41" s="325" t="n">
        <v>0</v>
      </c>
      <c r="BF41" s="325" t="n">
        <v>0</v>
      </c>
      <c r="BG41" s="325" t="n">
        <v>0</v>
      </c>
      <c r="BH41" s="325" t="n">
        <v>0</v>
      </c>
      <c r="BI41" s="325" t="n">
        <v>0</v>
      </c>
      <c r="BJ41" s="325" t="n">
        <v>0</v>
      </c>
    </row>
    <row r="42" customFormat="false" ht="12.75" hidden="false" customHeight="true" outlineLevel="0" collapsed="false">
      <c r="F42" s="325"/>
    </row>
    <row r="45" customFormat="false" ht="12.75" hidden="false" customHeight="true" outlineLevel="0" collapsed="false">
      <c r="A45" s="324" t="s">
        <v>413</v>
      </c>
      <c r="B45" s="326" t="s">
        <v>414</v>
      </c>
      <c r="C45" s="326" t="s">
        <v>415</v>
      </c>
      <c r="D45" s="326" t="s">
        <v>416</v>
      </c>
      <c r="E45" s="326" t="s">
        <v>417</v>
      </c>
      <c r="F45" s="326" t="s">
        <v>418</v>
      </c>
      <c r="G45" s="326" t="s">
        <v>419</v>
      </c>
      <c r="H45" s="326" t="s">
        <v>420</v>
      </c>
      <c r="I45" s="326" t="s">
        <v>421</v>
      </c>
      <c r="J45" s="326" t="s">
        <v>422</v>
      </c>
      <c r="K45" s="326" t="s">
        <v>423</v>
      </c>
      <c r="L45" s="326" t="s">
        <v>424</v>
      </c>
      <c r="M45" s="326" t="s">
        <v>425</v>
      </c>
      <c r="N45" s="326" t="s">
        <v>426</v>
      </c>
      <c r="O45" s="326" t="s">
        <v>427</v>
      </c>
      <c r="P45" s="326" t="s">
        <v>428</v>
      </c>
      <c r="Q45" s="326" t="s">
        <v>429</v>
      </c>
      <c r="R45" s="326" t="s">
        <v>430</v>
      </c>
      <c r="S45" s="326" t="s">
        <v>431</v>
      </c>
      <c r="T45" s="326" t="s">
        <v>432</v>
      </c>
      <c r="U45" s="326" t="s">
        <v>433</v>
      </c>
      <c r="V45" s="326" t="s">
        <v>434</v>
      </c>
      <c r="W45" s="326" t="s">
        <v>435</v>
      </c>
      <c r="X45" s="326" t="s">
        <v>436</v>
      </c>
      <c r="Y45" s="326" t="s">
        <v>437</v>
      </c>
      <c r="Z45" s="326" t="s">
        <v>438</v>
      </c>
      <c r="AA45" s="326" t="s">
        <v>439</v>
      </c>
      <c r="AB45" s="326" t="s">
        <v>440</v>
      </c>
      <c r="AC45" s="326" t="s">
        <v>441</v>
      </c>
      <c r="AD45" s="326" t="s">
        <v>442</v>
      </c>
      <c r="AE45" s="326" t="s">
        <v>443</v>
      </c>
      <c r="AF45" s="326" t="s">
        <v>444</v>
      </c>
      <c r="AG45" s="326" t="s">
        <v>445</v>
      </c>
      <c r="AH45" s="326" t="s">
        <v>446</v>
      </c>
      <c r="AI45" s="326" t="s">
        <v>447</v>
      </c>
      <c r="AJ45" s="326" t="s">
        <v>448</v>
      </c>
      <c r="AK45" s="326" t="s">
        <v>449</v>
      </c>
      <c r="AL45" s="326" t="s">
        <v>450</v>
      </c>
      <c r="AM45" s="326" t="s">
        <v>451</v>
      </c>
      <c r="AN45" s="326" t="s">
        <v>452</v>
      </c>
      <c r="AO45" s="326" t="s">
        <v>453</v>
      </c>
      <c r="AP45" s="326" t="s">
        <v>454</v>
      </c>
      <c r="AQ45" s="326" t="s">
        <v>455</v>
      </c>
      <c r="AR45" s="326" t="s">
        <v>456</v>
      </c>
      <c r="AS45" s="326" t="s">
        <v>457</v>
      </c>
      <c r="AT45" s="326" t="s">
        <v>458</v>
      </c>
      <c r="AU45" s="326" t="s">
        <v>459</v>
      </c>
      <c r="AV45" s="326" t="s">
        <v>460</v>
      </c>
      <c r="AW45" s="326" t="s">
        <v>461</v>
      </c>
      <c r="AX45" s="326" t="s">
        <v>462</v>
      </c>
      <c r="AY45" s="326" t="s">
        <v>463</v>
      </c>
      <c r="AZ45" s="326" t="s">
        <v>464</v>
      </c>
      <c r="BA45" s="326" t="s">
        <v>465</v>
      </c>
      <c r="BB45" s="326" t="s">
        <v>466</v>
      </c>
      <c r="BC45" s="326" t="s">
        <v>467</v>
      </c>
      <c r="BD45" s="326" t="s">
        <v>468</v>
      </c>
      <c r="BE45" s="326" t="s">
        <v>469</v>
      </c>
      <c r="BF45" s="326" t="s">
        <v>470</v>
      </c>
      <c r="BG45" s="326" t="s">
        <v>121</v>
      </c>
      <c r="BH45" s="326" t="s">
        <v>471</v>
      </c>
      <c r="BI45" s="326" t="s">
        <v>472</v>
      </c>
      <c r="BJ45" s="326" t="s">
        <v>473</v>
      </c>
    </row>
    <row r="46" customFormat="false" ht="12.75" hidden="false" customHeight="true" outlineLevel="0" collapsed="false">
      <c r="A46" s="324" t="s">
        <v>474</v>
      </c>
      <c r="B46" s="325" t="n">
        <v>149</v>
      </c>
      <c r="C46" s="325" t="n">
        <v>213</v>
      </c>
      <c r="D46" s="325" t="n">
        <v>542</v>
      </c>
      <c r="E46" s="325" t="n">
        <v>5736</v>
      </c>
      <c r="F46" s="325" t="n">
        <v>90</v>
      </c>
      <c r="G46" s="325" t="n">
        <v>30981</v>
      </c>
      <c r="H46" s="325" t="n">
        <v>8894</v>
      </c>
      <c r="I46" s="325" t="n">
        <v>724</v>
      </c>
      <c r="J46" s="325" t="n">
        <v>161</v>
      </c>
      <c r="K46" s="325" t="n">
        <v>116</v>
      </c>
      <c r="L46" s="325" t="n">
        <v>2434</v>
      </c>
      <c r="M46" s="325" t="n">
        <v>1227</v>
      </c>
      <c r="N46" s="325" t="n">
        <v>2475</v>
      </c>
      <c r="O46" s="325" t="n">
        <v>40</v>
      </c>
      <c r="P46" s="325" t="n">
        <v>32</v>
      </c>
      <c r="Q46" s="325" t="n">
        <v>421</v>
      </c>
      <c r="R46" s="325" t="n">
        <v>1714</v>
      </c>
      <c r="S46" s="325" t="n">
        <v>26</v>
      </c>
      <c r="T46" s="325" t="n">
        <v>150</v>
      </c>
      <c r="U46" s="325" t="n">
        <v>4721</v>
      </c>
      <c r="V46" s="325" t="n">
        <v>868</v>
      </c>
      <c r="W46" s="325" t="n">
        <v>364</v>
      </c>
      <c r="X46" s="325" t="n">
        <v>89</v>
      </c>
      <c r="Y46" s="325" t="n">
        <v>40</v>
      </c>
      <c r="Z46" s="325" t="n">
        <v>700</v>
      </c>
      <c r="AA46" s="325" t="n">
        <v>55</v>
      </c>
      <c r="AB46" s="325" t="n">
        <v>7166</v>
      </c>
      <c r="AC46" s="325" t="n">
        <v>7845</v>
      </c>
      <c r="AD46" s="325" t="n">
        <v>794</v>
      </c>
      <c r="AE46" s="325" t="n">
        <v>848</v>
      </c>
      <c r="AF46" s="325" t="n">
        <v>6544</v>
      </c>
      <c r="AG46" s="325" t="n">
        <v>23</v>
      </c>
      <c r="AH46" s="325" t="n">
        <v>107</v>
      </c>
      <c r="AI46" s="325" t="n">
        <v>1421</v>
      </c>
      <c r="AJ46" s="325" t="n">
        <v>13</v>
      </c>
      <c r="AK46" s="325" t="n">
        <v>269070</v>
      </c>
      <c r="AL46" s="325" t="n">
        <v>642</v>
      </c>
      <c r="AM46" s="325" t="n">
        <v>779</v>
      </c>
      <c r="AN46" s="325" t="n">
        <v>3493</v>
      </c>
      <c r="AO46" s="325" t="n">
        <v>229</v>
      </c>
      <c r="AP46" s="325" t="n">
        <v>189</v>
      </c>
      <c r="AQ46" s="325" t="n">
        <v>115</v>
      </c>
      <c r="AR46" s="325" t="n">
        <v>3146</v>
      </c>
      <c r="AS46" s="325" t="n">
        <v>35</v>
      </c>
      <c r="AT46" s="325" t="n">
        <v>72</v>
      </c>
      <c r="AU46" s="325" t="n">
        <v>251</v>
      </c>
      <c r="AV46" s="325" t="n">
        <v>53</v>
      </c>
      <c r="AW46" s="325" t="n">
        <v>147</v>
      </c>
      <c r="AX46" s="325" t="n">
        <v>533</v>
      </c>
      <c r="AY46" s="325" t="n">
        <v>919</v>
      </c>
      <c r="AZ46" s="325" t="n">
        <v>308</v>
      </c>
      <c r="BA46" s="325" t="n">
        <v>2794</v>
      </c>
      <c r="BB46" s="325" t="n">
        <v>841</v>
      </c>
      <c r="BC46" s="325" t="n">
        <v>109</v>
      </c>
      <c r="BD46" s="325" t="n">
        <v>98</v>
      </c>
      <c r="BE46" s="325" t="n">
        <v>503</v>
      </c>
      <c r="BF46" s="325" t="n">
        <v>4051</v>
      </c>
      <c r="BG46" s="325" t="n">
        <v>4171</v>
      </c>
      <c r="BH46" s="325" t="n">
        <v>62</v>
      </c>
      <c r="BI46" s="325" t="n">
        <v>170</v>
      </c>
      <c r="BJ46" s="325" t="n">
        <v>2144</v>
      </c>
    </row>
    <row r="47" customFormat="false" ht="12.75" hidden="false" customHeight="true" outlineLevel="0" collapsed="false">
      <c r="A47" s="324" t="s">
        <v>475</v>
      </c>
      <c r="B47" s="326" t="s">
        <v>476</v>
      </c>
      <c r="C47" s="326" t="s">
        <v>426</v>
      </c>
      <c r="D47" s="326" t="s">
        <v>477</v>
      </c>
      <c r="E47" s="326" t="s">
        <v>417</v>
      </c>
      <c r="F47" s="326" t="s">
        <v>478</v>
      </c>
      <c r="G47" s="326" t="s">
        <v>479</v>
      </c>
      <c r="H47" s="326" t="s">
        <v>480</v>
      </c>
      <c r="I47" s="326" t="s">
        <v>481</v>
      </c>
      <c r="J47" s="326" t="s">
        <v>482</v>
      </c>
      <c r="K47" s="326" t="s">
        <v>483</v>
      </c>
      <c r="L47" s="326" t="s">
        <v>478</v>
      </c>
      <c r="M47" s="326" t="s">
        <v>482</v>
      </c>
      <c r="N47" s="326" t="s">
        <v>426</v>
      </c>
      <c r="O47" s="326" t="s">
        <v>482</v>
      </c>
      <c r="P47" s="326" t="s">
        <v>477</v>
      </c>
      <c r="Q47" s="326" t="s">
        <v>477</v>
      </c>
      <c r="R47" s="326" t="s">
        <v>430</v>
      </c>
      <c r="S47" s="326" t="s">
        <v>484</v>
      </c>
      <c r="T47" s="326" t="s">
        <v>482</v>
      </c>
      <c r="U47" s="326" t="s">
        <v>484</v>
      </c>
      <c r="V47" s="326" t="s">
        <v>477</v>
      </c>
      <c r="W47" s="326" t="s">
        <v>482</v>
      </c>
      <c r="X47" s="326" t="s">
        <v>482</v>
      </c>
      <c r="Y47" s="326" t="s">
        <v>484</v>
      </c>
      <c r="Z47" s="326" t="s">
        <v>485</v>
      </c>
      <c r="AA47" s="326" t="s">
        <v>482</v>
      </c>
      <c r="AB47" s="326" t="s">
        <v>484</v>
      </c>
      <c r="AC47" s="326" t="s">
        <v>486</v>
      </c>
      <c r="AD47" s="326" t="s">
        <v>483</v>
      </c>
      <c r="AE47" s="326" t="s">
        <v>482</v>
      </c>
      <c r="AF47" s="326" t="s">
        <v>487</v>
      </c>
      <c r="AG47" s="326" t="s">
        <v>485</v>
      </c>
      <c r="AH47" s="326" t="s">
        <v>487</v>
      </c>
      <c r="AI47" s="326" t="s">
        <v>482</v>
      </c>
      <c r="AJ47" s="326" t="s">
        <v>482</v>
      </c>
      <c r="AK47" s="326" t="s">
        <v>488</v>
      </c>
      <c r="AL47" s="326" t="s">
        <v>489</v>
      </c>
      <c r="AM47" s="326" t="s">
        <v>484</v>
      </c>
      <c r="AN47" s="326" t="s">
        <v>452</v>
      </c>
      <c r="AO47" s="326" t="s">
        <v>487</v>
      </c>
      <c r="AP47" s="326" t="s">
        <v>487</v>
      </c>
      <c r="AQ47" s="326" t="s">
        <v>477</v>
      </c>
      <c r="AR47" s="326" t="s">
        <v>485</v>
      </c>
      <c r="AS47" s="326" t="s">
        <v>482</v>
      </c>
      <c r="AT47" s="326" t="s">
        <v>485</v>
      </c>
      <c r="AU47" s="326" t="s">
        <v>487</v>
      </c>
      <c r="AV47" s="326" t="s">
        <v>482</v>
      </c>
      <c r="AW47" s="326" t="s">
        <v>476</v>
      </c>
      <c r="AX47" s="326" t="s">
        <v>476</v>
      </c>
      <c r="AY47" s="326" t="s">
        <v>483</v>
      </c>
      <c r="AZ47" s="326" t="s">
        <v>484</v>
      </c>
      <c r="BA47" s="326" t="s">
        <v>484</v>
      </c>
      <c r="BB47" s="326" t="s">
        <v>477</v>
      </c>
      <c r="BC47" s="326" t="s">
        <v>478</v>
      </c>
      <c r="BD47" s="326" t="s">
        <v>477</v>
      </c>
      <c r="BE47" s="326" t="s">
        <v>482</v>
      </c>
      <c r="BF47" s="326" t="s">
        <v>476</v>
      </c>
      <c r="BG47" s="326" t="s">
        <v>478</v>
      </c>
      <c r="BH47" s="326" t="s">
        <v>482</v>
      </c>
      <c r="BI47" s="326" t="s">
        <v>478</v>
      </c>
      <c r="BJ47" s="326" t="s">
        <v>485</v>
      </c>
    </row>
    <row r="48" customFormat="false" ht="12.75" hidden="false" customHeight="true" outlineLevel="0" collapsed="false">
      <c r="A48" s="324" t="s">
        <v>325</v>
      </c>
      <c r="B48" s="325" t="str">
        <f aca="false">LOOKUP(B47,$B$82:$AB$82,$B$83:$AB$83)</f>
        <v>2</v>
      </c>
      <c r="C48" s="325" t="str">
        <f aca="false">LOOKUP(C47,$B$82:$AB$82,$B$83:$AB$83)</f>
        <v>7</v>
      </c>
      <c r="D48" s="325" t="str">
        <f aca="false">LOOKUP(D47,$B$82:$AB$82,$B$83:$AB$83)</f>
        <v>21</v>
      </c>
      <c r="E48" s="325" t="str">
        <f aca="false">LOOKUP(E47,$B$82:$AB$82,$B$83:$AB$83)</f>
        <v>4</v>
      </c>
      <c r="F48" s="325" t="str">
        <f aca="false">LOOKUP(F47,$B$82:$AB$82,$B$83:$AB$83)</f>
        <v>23</v>
      </c>
      <c r="G48" s="325" t="str">
        <f aca="false">LOOKUP(G47,$B$82:$AB$82,$B$83:$AB$83)</f>
        <v>10</v>
      </c>
      <c r="H48" s="325" t="str">
        <f aca="false">LOOKUP(H47,$B$82:$AB$82,$B$83:$AB$83)</f>
        <v>20</v>
      </c>
      <c r="I48" s="325" t="str">
        <f aca="false">LOOKUP(I47,$B$82:$AB$82,$B$83:$AB$83)</f>
        <v>26</v>
      </c>
      <c r="J48" s="325" t="str">
        <f aca="false">LOOKUP(J47,$B$82:$AB$82,$B$83:$AB$83)</f>
        <v>19</v>
      </c>
      <c r="K48" s="325" t="str">
        <f aca="false">LOOKUP(K47,$B$82:$AB$82,$B$83:$AB$83)</f>
        <v>1</v>
      </c>
      <c r="L48" s="325" t="str">
        <f aca="false">LOOKUP(L47,$B$82:$AB$82,$B$83:$AB$83)</f>
        <v>23</v>
      </c>
      <c r="M48" s="325" t="str">
        <f aca="false">LOOKUP(M47,$B$82:$AB$82,$B$83:$AB$83)</f>
        <v>19</v>
      </c>
      <c r="N48" s="325" t="str">
        <f aca="false">LOOKUP(N47,$B$82:$AB$82,$B$83:$AB$83)</f>
        <v>7</v>
      </c>
      <c r="O48" s="325" t="str">
        <f aca="false">LOOKUP(O47,$B$82:$AB$82,$B$83:$AB$83)</f>
        <v>19</v>
      </c>
      <c r="P48" s="325" t="str">
        <f aca="false">LOOKUP(P47,$B$82:$AB$82,$B$83:$AB$83)</f>
        <v>21</v>
      </c>
      <c r="Q48" s="325" t="str">
        <f aca="false">LOOKUP(Q47,$B$82:$AB$82,$B$83:$AB$83)</f>
        <v>21</v>
      </c>
      <c r="R48" s="325" t="str">
        <f aca="false">LOOKUP(R47,$B$82:$AB$82,$B$83:$AB$83)</f>
        <v>9</v>
      </c>
      <c r="S48" s="325" t="str">
        <f aca="false">LOOKUP(S47,$B$82:$AB$82,$B$83:$AB$83)</f>
        <v>11</v>
      </c>
      <c r="T48" s="325" t="str">
        <f aca="false">LOOKUP(T47,$B$82:$AB$82,$B$83:$AB$83)</f>
        <v>19</v>
      </c>
      <c r="U48" s="325" t="str">
        <f aca="false">LOOKUP(U47,$B$82:$AB$82,$B$83:$AB$83)</f>
        <v>11</v>
      </c>
      <c r="V48" s="325" t="str">
        <f aca="false">LOOKUP(V47,$B$82:$AB$82,$B$83:$AB$83)</f>
        <v>21</v>
      </c>
      <c r="W48" s="325" t="str">
        <f aca="false">LOOKUP(W47,$B$82:$AB$82,$B$83:$AB$83)</f>
        <v>19</v>
      </c>
      <c r="X48" s="325" t="str">
        <f aca="false">LOOKUP(X47,$B$82:$AB$82,$B$83:$AB$83)</f>
        <v>19</v>
      </c>
      <c r="Y48" s="325" t="str">
        <f aca="false">LOOKUP(Y47,$B$82:$AB$82,$B$83:$AB$83)</f>
        <v>11</v>
      </c>
      <c r="Z48" s="325" t="str">
        <f aca="false">LOOKUP(Z47,$B$82:$AB$82,$B$83:$AB$83)</f>
        <v>25</v>
      </c>
      <c r="AA48" s="325" t="str">
        <f aca="false">LOOKUP(AA47,$B$82:$AB$82,$B$83:$AB$83)</f>
        <v>19</v>
      </c>
      <c r="AB48" s="325" t="str">
        <f aca="false">LOOKUP(AB47,$B$82:$AB$82,$B$83:$AB$83)</f>
        <v>11</v>
      </c>
      <c r="AC48" s="325" t="str">
        <f aca="false">LOOKUP(AC47,$B$82:$AB$82,$B$83:$AB$83)</f>
        <v>12</v>
      </c>
      <c r="AD48" s="325" t="str">
        <f aca="false">LOOKUP(AD47,$B$82:$AB$82,$B$83:$AB$83)</f>
        <v>1</v>
      </c>
      <c r="AE48" s="325" t="str">
        <f aca="false">LOOKUP(AE47,$B$82:$AB$82,$B$83:$AB$83)</f>
        <v>19</v>
      </c>
      <c r="AF48" s="325" t="str">
        <f aca="false">LOOKUP(AF47,$B$82:$AB$82,$B$83:$AB$83)</f>
        <v>13</v>
      </c>
      <c r="AG48" s="325" t="str">
        <f aca="false">LOOKUP(AG47,$B$82:$AB$82,$B$83:$AB$83)</f>
        <v>25</v>
      </c>
      <c r="AH48" s="325" t="str">
        <f aca="false">LOOKUP(AH47,$B$82:$AB$82,$B$83:$AB$83)</f>
        <v>13</v>
      </c>
      <c r="AI48" s="325" t="str">
        <f aca="false">LOOKUP(AI47,$B$82:$AB$82,$B$83:$AB$83)</f>
        <v>19</v>
      </c>
      <c r="AJ48" s="325" t="str">
        <f aca="false">LOOKUP(AJ47,$B$82:$AB$82,$B$83:$AB$83)</f>
        <v>19</v>
      </c>
      <c r="AK48" s="325" t="str">
        <f aca="false">LOOKUP(AK47,$B$82:$AB$82,$B$83:$AB$83)</f>
        <v>3</v>
      </c>
      <c r="AL48" s="325" t="str">
        <f aca="false">LOOKUP(AL47,$B$82:$AB$82,$B$83:$AB$83)</f>
        <v>5</v>
      </c>
      <c r="AM48" s="325" t="str">
        <f aca="false">LOOKUP(AM47,$B$82:$AB$82,$B$83:$AB$83)</f>
        <v>11</v>
      </c>
      <c r="AN48" s="325" t="str">
        <f aca="false">LOOKUP(AN47,$B$82:$AB$82,$B$83:$AB$83)</f>
        <v>16</v>
      </c>
      <c r="AO48" s="325" t="str">
        <f aca="false">LOOKUP(AO47,$B$82:$AB$82,$B$83:$AB$83)</f>
        <v>13</v>
      </c>
      <c r="AP48" s="325" t="str">
        <f aca="false">LOOKUP(AP47,$B$82:$AB$82,$B$83:$AB$83)</f>
        <v>13</v>
      </c>
      <c r="AQ48" s="325" t="str">
        <f aca="false">LOOKUP(AQ47,$B$82:$AB$82,$B$83:$AB$83)</f>
        <v>21</v>
      </c>
      <c r="AR48" s="325" t="str">
        <f aca="false">LOOKUP(AR47,$B$82:$AB$82,$B$83:$AB$83)</f>
        <v>25</v>
      </c>
      <c r="AS48" s="325" t="str">
        <f aca="false">LOOKUP(AS47,$B$82:$AB$82,$B$83:$AB$83)</f>
        <v>19</v>
      </c>
      <c r="AT48" s="325" t="str">
        <f aca="false">LOOKUP(AT47,$B$82:$AB$82,$B$83:$AB$83)</f>
        <v>25</v>
      </c>
      <c r="AU48" s="325" t="str">
        <f aca="false">LOOKUP(AU47,$B$82:$AB$82,$B$83:$AB$83)</f>
        <v>13</v>
      </c>
      <c r="AV48" s="325" t="str">
        <f aca="false">LOOKUP(AV47,$B$82:$AB$82,$B$83:$AB$83)</f>
        <v>19</v>
      </c>
      <c r="AW48" s="325" t="str">
        <f aca="false">LOOKUP(AW47,$B$82:$AB$82,$B$83:$AB$83)</f>
        <v>2</v>
      </c>
      <c r="AX48" s="325" t="str">
        <f aca="false">LOOKUP(AX47,$B$82:$AB$82,$B$83:$AB$83)</f>
        <v>2</v>
      </c>
      <c r="AY48" s="325" t="str">
        <f aca="false">LOOKUP(AY47,$B$82:$AB$82,$B$83:$AB$83)</f>
        <v>1</v>
      </c>
      <c r="AZ48" s="325" t="str">
        <f aca="false">LOOKUP(AZ47,$B$82:$AB$82,$B$83:$AB$83)</f>
        <v>11</v>
      </c>
      <c r="BA48" s="325" t="str">
        <f aca="false">LOOKUP(BA47,$B$82:$AB$82,$B$83:$AB$83)</f>
        <v>11</v>
      </c>
      <c r="BB48" s="325" t="str">
        <f aca="false">LOOKUP(BB47,$B$82:$AB$82,$B$83:$AB$83)</f>
        <v>21</v>
      </c>
      <c r="BC48" s="325" t="str">
        <f aca="false">LOOKUP(BC47,$B$82:$AB$82,$B$83:$AB$83)</f>
        <v>23</v>
      </c>
      <c r="BD48" s="325" t="str">
        <f aca="false">LOOKUP(BD47,$B$82:$AB$82,$B$83:$AB$83)</f>
        <v>21</v>
      </c>
      <c r="BE48" s="325" t="str">
        <f aca="false">LOOKUP(BE47,$B$82:$AB$82,$B$83:$AB$83)</f>
        <v>19</v>
      </c>
      <c r="BF48" s="325" t="str">
        <f aca="false">LOOKUP(BF47,$B$82:$AB$82,$B$83:$AB$83)</f>
        <v>2</v>
      </c>
      <c r="BG48" s="325" t="str">
        <f aca="false">LOOKUP(BG47,$B$82:$AB$82,$B$83:$AB$83)</f>
        <v>23</v>
      </c>
      <c r="BH48" s="325" t="str">
        <f aca="false">LOOKUP(BH47,$B$82:$AB$82,$B$83:$AB$83)</f>
        <v>19</v>
      </c>
      <c r="BI48" s="325" t="str">
        <f aca="false">LOOKUP(BI47,$B$82:$AB$82,$B$83:$AB$83)</f>
        <v>23</v>
      </c>
      <c r="BJ48" s="325" t="str">
        <f aca="false">LOOKUP(BJ47,$B$82:$AB$82,$B$83:$AB$83)</f>
        <v>25</v>
      </c>
    </row>
    <row r="49" customFormat="false" ht="12.75" hidden="false" customHeight="true" outlineLevel="0" collapsed="false">
      <c r="A49" s="324" t="s">
        <v>490</v>
      </c>
      <c r="B49" s="327" t="n">
        <f aca="false">LOOKUP(B47,$B$82:$AB$82,$B$84:$AB$84)</f>
        <v>5073</v>
      </c>
      <c r="C49" s="327" t="n">
        <f aca="false">LOOKUP(C47,$B$82:$AB$82,$B$84:$AB$84)</f>
        <v>4930</v>
      </c>
      <c r="D49" s="327" t="n">
        <f aca="false">LOOKUP(D47,$B$82:$AB$82,$B$84:$AB$84)</f>
        <v>3221</v>
      </c>
      <c r="E49" s="327" t="n">
        <f aca="false">LOOKUP(E47,$B$82:$AB$82,$B$84:$AB$84)</f>
        <v>16484</v>
      </c>
      <c r="F49" s="327" t="n">
        <f aca="false">LOOKUP(F47,$B$82:$AB$82,$B$84:$AB$84)</f>
        <v>10300</v>
      </c>
      <c r="G49" s="327" t="n">
        <f aca="false">LOOKUP(G47,$B$82:$AB$82,$B$84:$AB$84)</f>
        <v>30981</v>
      </c>
      <c r="H49" s="327" t="n">
        <f aca="false">LOOKUP(H47,$B$82:$AB$82,$B$84:$AB$84)</f>
        <v>8894</v>
      </c>
      <c r="I49" s="327" t="n">
        <f aca="false">LOOKUP(I47,$B$82:$AB$82,$B$84:$AB$84)</f>
        <v>724</v>
      </c>
      <c r="J49" s="327" t="n">
        <f aca="false">LOOKUP(J47,$B$82:$AB$82,$B$84:$AB$84)</f>
        <v>5678</v>
      </c>
      <c r="K49" s="327" t="n">
        <f aca="false">LOOKUP(K47,$B$82:$AB$82,$B$84:$AB$84)</f>
        <v>2729</v>
      </c>
      <c r="L49" s="327" t="n">
        <f aca="false">LOOKUP(L47,$B$82:$AB$82,$B$84:$AB$84)</f>
        <v>10300</v>
      </c>
      <c r="M49" s="327" t="n">
        <f aca="false">LOOKUP(M47,$B$82:$AB$82,$B$84:$AB$84)</f>
        <v>5678</v>
      </c>
      <c r="N49" s="327" t="n">
        <f aca="false">LOOKUP(N47,$B$82:$AB$82,$B$84:$AB$84)</f>
        <v>4930</v>
      </c>
      <c r="O49" s="327" t="n">
        <f aca="false">LOOKUP(O47,$B$82:$AB$82,$B$84:$AB$84)</f>
        <v>5678</v>
      </c>
      <c r="P49" s="327" t="n">
        <f aca="false">LOOKUP(P47,$B$82:$AB$82,$B$84:$AB$84)</f>
        <v>3221</v>
      </c>
      <c r="Q49" s="327" t="n">
        <f aca="false">LOOKUP(Q47,$B$82:$AB$82,$B$84:$AB$84)</f>
        <v>3221</v>
      </c>
      <c r="R49" s="327" t="n">
        <f aca="false">LOOKUP(R47,$B$82:$AB$82,$B$84:$AB$84)</f>
        <v>2360</v>
      </c>
      <c r="S49" s="327" t="n">
        <f aca="false">LOOKUP(S47,$B$82:$AB$82,$B$84:$AB$84)</f>
        <v>51187</v>
      </c>
      <c r="T49" s="327" t="n">
        <f aca="false">LOOKUP(T47,$B$82:$AB$82,$B$84:$AB$84)</f>
        <v>5678</v>
      </c>
      <c r="U49" s="327" t="n">
        <f aca="false">LOOKUP(U47,$B$82:$AB$82,$B$84:$AB$84)</f>
        <v>51187</v>
      </c>
      <c r="V49" s="327" t="n">
        <f aca="false">LOOKUP(V47,$B$82:$AB$82,$B$84:$AB$84)</f>
        <v>3221</v>
      </c>
      <c r="W49" s="327" t="n">
        <f aca="false">LOOKUP(W47,$B$82:$AB$82,$B$84:$AB$84)</f>
        <v>5678</v>
      </c>
      <c r="X49" s="327" t="n">
        <f aca="false">LOOKUP(X47,$B$82:$AB$82,$B$84:$AB$84)</f>
        <v>5678</v>
      </c>
      <c r="Y49" s="327" t="n">
        <f aca="false">LOOKUP(Y47,$B$82:$AB$82,$B$84:$AB$84)</f>
        <v>51187</v>
      </c>
      <c r="Z49" s="327" t="n">
        <f aca="false">LOOKUP(Z47,$B$82:$AB$82,$B$84:$AB$84)</f>
        <v>6444</v>
      </c>
      <c r="AA49" s="327" t="n">
        <f aca="false">LOOKUP(AA47,$B$82:$AB$82,$B$84:$AB$84)</f>
        <v>5678</v>
      </c>
      <c r="AB49" s="327" t="n">
        <f aca="false">LOOKUP(AB47,$B$82:$AB$82,$B$84:$AB$84)</f>
        <v>51187</v>
      </c>
      <c r="AC49" s="327" t="n">
        <f aca="false">LOOKUP(AC47,$B$82:$AB$82,$B$84:$AB$84)</f>
        <v>13670</v>
      </c>
      <c r="AD49" s="327" t="n">
        <f aca="false">LOOKUP(AD47,$B$82:$AB$82,$B$84:$AB$84)</f>
        <v>2729</v>
      </c>
      <c r="AE49" s="327" t="n">
        <f aca="false">LOOKUP(AE47,$B$82:$AB$82,$B$84:$AB$84)</f>
        <v>5678</v>
      </c>
      <c r="AF49" s="327" t="n">
        <f aca="false">LOOKUP(AF47,$B$82:$AB$82,$B$84:$AB$84)</f>
        <v>13852</v>
      </c>
      <c r="AG49" s="327" t="n">
        <f aca="false">LOOKUP(AG47,$B$82:$AB$82,$B$84:$AB$84)</f>
        <v>6444</v>
      </c>
      <c r="AH49" s="327" t="n">
        <f aca="false">LOOKUP(AH47,$B$82:$AB$82,$B$84:$AB$84)</f>
        <v>13852</v>
      </c>
      <c r="AI49" s="327" t="n">
        <f aca="false">LOOKUP(AI47,$B$82:$AB$82,$B$84:$AB$84)</f>
        <v>5678</v>
      </c>
      <c r="AJ49" s="327" t="n">
        <f aca="false">LOOKUP(AJ47,$B$82:$AB$82,$B$84:$AB$84)</f>
        <v>5678</v>
      </c>
      <c r="AK49" s="327" t="n">
        <f aca="false">LOOKUP(AK47,$B$82:$AB$82,$B$84:$AB$84)</f>
        <v>269070</v>
      </c>
      <c r="AL49" s="327" t="n">
        <f aca="false">LOOKUP(AL47,$B$82:$AB$82,$B$84:$AB$84)</f>
        <v>1159</v>
      </c>
      <c r="AM49" s="327" t="n">
        <f aca="false">LOOKUP(AM47,$B$82:$AB$82,$B$84:$AB$84)</f>
        <v>51187</v>
      </c>
      <c r="AN49" s="327" t="n">
        <f aca="false">LOOKUP(AN47,$B$82:$AB$82,$B$84:$AB$84)</f>
        <v>9342</v>
      </c>
      <c r="AO49" s="327" t="n">
        <f aca="false">LOOKUP(AO47,$B$82:$AB$82,$B$84:$AB$84)</f>
        <v>13852</v>
      </c>
      <c r="AP49" s="327" t="n">
        <f aca="false">LOOKUP(AP47,$B$82:$AB$82,$B$84:$AB$84)</f>
        <v>13852</v>
      </c>
      <c r="AQ49" s="327" t="n">
        <f aca="false">LOOKUP(AQ47,$B$82:$AB$82,$B$84:$AB$84)</f>
        <v>3221</v>
      </c>
      <c r="AR49" s="327" t="n">
        <f aca="false">LOOKUP(AR47,$B$82:$AB$82,$B$84:$AB$84)</f>
        <v>6444</v>
      </c>
      <c r="AS49" s="327" t="n">
        <f aca="false">LOOKUP(AS47,$B$82:$AB$82,$B$84:$AB$84)</f>
        <v>5678</v>
      </c>
      <c r="AT49" s="327" t="n">
        <f aca="false">LOOKUP(AT47,$B$82:$AB$82,$B$84:$AB$84)</f>
        <v>6444</v>
      </c>
      <c r="AU49" s="327" t="n">
        <f aca="false">LOOKUP(AU47,$B$82:$AB$82,$B$84:$AB$84)</f>
        <v>13852</v>
      </c>
      <c r="AV49" s="327" t="n">
        <f aca="false">LOOKUP(AV47,$B$82:$AB$82,$B$84:$AB$84)</f>
        <v>5678</v>
      </c>
      <c r="AW49" s="327" t="n">
        <f aca="false">LOOKUP(AW47,$B$82:$AB$82,$B$84:$AB$84)</f>
        <v>5073</v>
      </c>
      <c r="AX49" s="327" t="n">
        <f aca="false">LOOKUP(AX47,$B$82:$AB$82,$B$84:$AB$84)</f>
        <v>5073</v>
      </c>
      <c r="AY49" s="327" t="n">
        <f aca="false">LOOKUP(AY47,$B$82:$AB$82,$B$84:$AB$84)</f>
        <v>2729</v>
      </c>
      <c r="AZ49" s="327" t="n">
        <f aca="false">LOOKUP(AZ47,$B$82:$AB$82,$B$84:$AB$84)</f>
        <v>51187</v>
      </c>
      <c r="BA49" s="327" t="n">
        <f aca="false">LOOKUP(BA47,$B$82:$AB$82,$B$84:$AB$84)</f>
        <v>51187</v>
      </c>
      <c r="BB49" s="327" t="n">
        <f aca="false">LOOKUP(BB47,$B$82:$AB$82,$B$84:$AB$84)</f>
        <v>3221</v>
      </c>
      <c r="BC49" s="327" t="n">
        <f aca="false">LOOKUP(BC47,$B$82:$AB$82,$B$84:$AB$84)</f>
        <v>10300</v>
      </c>
      <c r="BD49" s="327" t="n">
        <f aca="false">LOOKUP(BD47,$B$82:$AB$82,$B$84:$AB$84)</f>
        <v>3221</v>
      </c>
      <c r="BE49" s="327" t="n">
        <f aca="false">LOOKUP(BE47,$B$82:$AB$82,$B$84:$AB$84)</f>
        <v>5678</v>
      </c>
      <c r="BF49" s="327" t="n">
        <f aca="false">LOOKUP(BF47,$B$82:$AB$82,$B$84:$AB$84)</f>
        <v>5073</v>
      </c>
      <c r="BG49" s="327" t="n">
        <f aca="false">LOOKUP(BG47,$B$82:$AB$82,$B$84:$AB$84)</f>
        <v>10300</v>
      </c>
      <c r="BH49" s="327" t="n">
        <f aca="false">LOOKUP(BH47,$B$82:$AB$82,$B$84:$AB$84)</f>
        <v>5678</v>
      </c>
      <c r="BI49" s="327" t="n">
        <f aca="false">LOOKUP(BI47,$B$82:$AB$82,$B$84:$AB$84)</f>
        <v>10300</v>
      </c>
      <c r="BJ49" s="327" t="n">
        <f aca="false">LOOKUP(BJ47,$B$82:$AB$82,$B$84:$AB$84)</f>
        <v>6444</v>
      </c>
    </row>
    <row r="50" customFormat="false" ht="12.75" hidden="false" customHeight="true" outlineLevel="0" collapsed="false">
      <c r="A50" s="324" t="s">
        <v>491</v>
      </c>
      <c r="B50" s="325" t="n">
        <v>196</v>
      </c>
      <c r="C50" s="325" t="n">
        <v>69</v>
      </c>
      <c r="D50" s="325" t="n">
        <v>195</v>
      </c>
      <c r="E50" s="325" t="n">
        <v>2443</v>
      </c>
      <c r="F50" s="325" t="n">
        <v>23</v>
      </c>
      <c r="G50" s="325" t="n">
        <v>16537</v>
      </c>
      <c r="H50" s="325" t="n">
        <v>4352</v>
      </c>
      <c r="I50" s="325" t="n">
        <v>440</v>
      </c>
      <c r="J50" s="325" t="n">
        <v>111</v>
      </c>
      <c r="K50" s="325" t="n">
        <v>48</v>
      </c>
      <c r="L50" s="325" t="n">
        <v>1154</v>
      </c>
      <c r="M50" s="325" t="n">
        <v>719</v>
      </c>
      <c r="N50" s="325" t="n">
        <v>1150</v>
      </c>
      <c r="O50" s="325" t="n">
        <v>18</v>
      </c>
      <c r="P50" s="325" t="n">
        <v>10</v>
      </c>
      <c r="Q50" s="325" t="n">
        <v>190</v>
      </c>
      <c r="R50" s="325" t="n">
        <v>772</v>
      </c>
      <c r="S50" s="325" t="n">
        <v>37</v>
      </c>
      <c r="T50" s="325" t="n">
        <v>63</v>
      </c>
      <c r="U50" s="325" t="n">
        <v>1761</v>
      </c>
      <c r="V50" s="325" t="n">
        <v>317</v>
      </c>
      <c r="W50" s="325" t="n">
        <v>90</v>
      </c>
      <c r="X50" s="325" t="n">
        <v>24</v>
      </c>
      <c r="Y50" s="325" t="n">
        <v>0</v>
      </c>
      <c r="Z50" s="325" t="n">
        <v>248</v>
      </c>
      <c r="AA50" s="325" t="n">
        <v>16</v>
      </c>
      <c r="AB50" s="325" t="n">
        <v>2858</v>
      </c>
      <c r="AC50" s="325" t="n">
        <v>3888</v>
      </c>
      <c r="AD50" s="325" t="n">
        <v>450</v>
      </c>
      <c r="AE50" s="325" t="n">
        <v>372</v>
      </c>
      <c r="AF50" s="325" t="n">
        <v>3053</v>
      </c>
      <c r="AG50" s="325" t="n">
        <v>21</v>
      </c>
      <c r="AH50" s="325" t="n">
        <v>35</v>
      </c>
      <c r="AI50" s="325" t="n">
        <v>501</v>
      </c>
      <c r="AJ50" s="325" t="n">
        <v>3</v>
      </c>
      <c r="AK50" s="325" t="n">
        <v>125737</v>
      </c>
      <c r="AL50" s="325" t="n">
        <v>290</v>
      </c>
      <c r="AM50" s="325" t="n">
        <v>292</v>
      </c>
      <c r="AN50" s="325" t="n">
        <v>1535</v>
      </c>
      <c r="AO50" s="325" t="n">
        <v>57</v>
      </c>
      <c r="AP50" s="325" t="n">
        <v>76</v>
      </c>
      <c r="AQ50" s="325" t="n">
        <v>81</v>
      </c>
      <c r="AR50" s="325" t="n">
        <v>1528</v>
      </c>
      <c r="AS50" s="325" t="n">
        <v>15</v>
      </c>
      <c r="AT50" s="325" t="n">
        <v>29</v>
      </c>
      <c r="AU50" s="325" t="n">
        <v>91</v>
      </c>
      <c r="AV50" s="325" t="n">
        <v>34</v>
      </c>
      <c r="AW50" s="325" t="n">
        <v>76</v>
      </c>
      <c r="AX50" s="325" t="n">
        <v>227</v>
      </c>
      <c r="AY50" s="325" t="n">
        <v>427</v>
      </c>
      <c r="AZ50" s="325" t="n">
        <v>129</v>
      </c>
      <c r="BA50" s="325" t="n">
        <v>998</v>
      </c>
      <c r="BB50" s="325" t="n">
        <v>475</v>
      </c>
      <c r="BC50" s="325" t="n">
        <v>35</v>
      </c>
      <c r="BD50" s="325" t="n">
        <v>44</v>
      </c>
      <c r="BE50" s="325" t="n">
        <v>269</v>
      </c>
      <c r="BF50" s="325" t="n">
        <v>2675</v>
      </c>
      <c r="BG50" s="325" t="n">
        <v>2043</v>
      </c>
      <c r="BH50" s="325" t="n">
        <v>14</v>
      </c>
      <c r="BI50" s="325" t="n">
        <v>90</v>
      </c>
      <c r="BJ50" s="325" t="n">
        <v>1079</v>
      </c>
    </row>
    <row r="51" customFormat="false" ht="12.75" hidden="false" customHeight="true" outlineLevel="0" collapsed="false">
      <c r="A51" s="324" t="s">
        <v>492</v>
      </c>
      <c r="B51" s="325" t="n">
        <v>0</v>
      </c>
      <c r="C51" s="325" t="n">
        <v>0</v>
      </c>
      <c r="D51" s="325" t="n">
        <v>0</v>
      </c>
      <c r="E51" s="325" t="n">
        <v>0</v>
      </c>
      <c r="F51" s="325" t="n">
        <v>0</v>
      </c>
      <c r="G51" s="325" t="n">
        <v>0</v>
      </c>
      <c r="H51" s="325" t="n">
        <v>0</v>
      </c>
      <c r="I51" s="325" t="n">
        <v>0</v>
      </c>
      <c r="J51" s="325" t="n">
        <v>0</v>
      </c>
      <c r="K51" s="325" t="n">
        <v>1086</v>
      </c>
      <c r="L51" s="325" t="n">
        <v>0</v>
      </c>
      <c r="M51" s="325" t="n">
        <v>0</v>
      </c>
      <c r="N51" s="325" t="n">
        <v>0</v>
      </c>
      <c r="O51" s="325" t="n">
        <v>0</v>
      </c>
      <c r="P51" s="325" t="n">
        <v>0</v>
      </c>
      <c r="Q51" s="325" t="n">
        <v>0</v>
      </c>
      <c r="R51" s="325" t="n">
        <v>992</v>
      </c>
      <c r="S51" s="325" t="n">
        <v>20364</v>
      </c>
      <c r="T51" s="325" t="n">
        <v>0</v>
      </c>
      <c r="U51" s="325" t="n">
        <v>20364</v>
      </c>
      <c r="V51" s="325" t="n">
        <v>0</v>
      </c>
      <c r="W51" s="325" t="n">
        <v>0</v>
      </c>
      <c r="X51" s="325" t="n">
        <v>0</v>
      </c>
      <c r="Y51" s="325" t="n">
        <v>20364</v>
      </c>
      <c r="Z51" s="325" t="n">
        <v>0</v>
      </c>
      <c r="AA51" s="325" t="n">
        <v>0</v>
      </c>
      <c r="AB51" s="325" t="n">
        <v>20364</v>
      </c>
      <c r="AC51" s="325" t="n">
        <v>7017</v>
      </c>
      <c r="AD51" s="325" t="n">
        <v>1086</v>
      </c>
      <c r="AE51" s="325" t="n">
        <v>0</v>
      </c>
      <c r="AF51" s="325" t="n">
        <v>6131</v>
      </c>
      <c r="AG51" s="325" t="n">
        <v>0</v>
      </c>
      <c r="AH51" s="325" t="n">
        <v>6131</v>
      </c>
      <c r="AI51" s="325" t="n">
        <v>0</v>
      </c>
      <c r="AJ51" s="325" t="n">
        <v>0</v>
      </c>
      <c r="AK51" s="325" t="n">
        <v>0</v>
      </c>
      <c r="AL51" s="325" t="n">
        <v>581</v>
      </c>
      <c r="AM51" s="325" t="n">
        <v>20364</v>
      </c>
      <c r="AN51" s="325" t="n">
        <v>0</v>
      </c>
      <c r="AO51" s="325" t="n">
        <v>6131</v>
      </c>
      <c r="AP51" s="325" t="n">
        <v>6131</v>
      </c>
      <c r="AQ51" s="325" t="n">
        <v>0</v>
      </c>
      <c r="AR51" s="325" t="n">
        <v>0</v>
      </c>
      <c r="AS51" s="325" t="n">
        <v>0</v>
      </c>
      <c r="AT51" s="325" t="n">
        <v>0</v>
      </c>
      <c r="AU51" s="325" t="n">
        <v>6131</v>
      </c>
      <c r="AV51" s="325" t="n">
        <v>0</v>
      </c>
      <c r="AW51" s="325" t="n">
        <v>0</v>
      </c>
      <c r="AX51" s="325" t="n">
        <v>0</v>
      </c>
      <c r="AY51" s="325" t="n">
        <v>1086</v>
      </c>
      <c r="AZ51" s="325" t="n">
        <v>20364</v>
      </c>
      <c r="BA51" s="325" t="n">
        <v>20364</v>
      </c>
      <c r="BB51" s="325" t="n">
        <v>0</v>
      </c>
      <c r="BC51" s="325" t="n">
        <v>0</v>
      </c>
      <c r="BD51" s="325" t="n">
        <v>0</v>
      </c>
      <c r="BE51" s="325" t="n">
        <v>0</v>
      </c>
      <c r="BF51" s="325" t="n">
        <v>0</v>
      </c>
      <c r="BG51" s="325" t="n">
        <v>0</v>
      </c>
      <c r="BH51" s="325" t="n">
        <v>0</v>
      </c>
      <c r="BI51" s="325" t="n">
        <v>0</v>
      </c>
      <c r="BJ51" s="325" t="n">
        <v>0</v>
      </c>
    </row>
    <row r="52" customFormat="false" ht="12.75" hidden="false" customHeight="true" outlineLevel="0" collapsed="false">
      <c r="A52" s="328"/>
      <c r="B52" s="325"/>
      <c r="C52" s="325"/>
      <c r="D52" s="325"/>
      <c r="E52" s="325"/>
      <c r="F52" s="325"/>
      <c r="G52" s="325"/>
      <c r="H52" s="325"/>
      <c r="I52" s="325"/>
      <c r="J52" s="325"/>
      <c r="K52" s="325"/>
      <c r="L52" s="325"/>
      <c r="M52" s="325"/>
      <c r="N52" s="325"/>
      <c r="O52" s="325"/>
      <c r="P52" s="325"/>
      <c r="Q52" s="325"/>
      <c r="R52" s="325"/>
      <c r="S52" s="325"/>
      <c r="T52" s="325"/>
      <c r="U52" s="325"/>
      <c r="V52" s="325"/>
      <c r="W52" s="325"/>
      <c r="X52" s="325"/>
      <c r="Y52" s="325"/>
      <c r="Z52" s="325"/>
      <c r="AA52" s="325"/>
      <c r="AB52" s="325"/>
      <c r="AC52" s="325"/>
      <c r="AD52" s="325"/>
      <c r="AE52" s="325"/>
      <c r="AF52" s="325"/>
      <c r="AG52" s="325"/>
      <c r="AH52" s="325"/>
      <c r="AI52" s="325"/>
      <c r="AJ52" s="325"/>
      <c r="AK52" s="325"/>
      <c r="AL52" s="325"/>
      <c r="AM52" s="325"/>
      <c r="AN52" s="325"/>
      <c r="AO52" s="325"/>
      <c r="AP52" s="325"/>
      <c r="AQ52" s="325"/>
      <c r="AR52" s="325"/>
      <c r="AS52" s="325"/>
      <c r="AT52" s="325"/>
      <c r="AU52" s="325"/>
      <c r="AV52" s="325"/>
      <c r="AW52" s="325"/>
      <c r="AX52" s="325"/>
      <c r="AY52" s="325"/>
      <c r="AZ52" s="325"/>
      <c r="BA52" s="325"/>
      <c r="BB52" s="325"/>
      <c r="BC52" s="325"/>
      <c r="BD52" s="325"/>
      <c r="BE52" s="325"/>
      <c r="BF52" s="325"/>
      <c r="BG52" s="325"/>
      <c r="BH52" s="325"/>
      <c r="BI52" s="325"/>
      <c r="BJ52" s="325"/>
    </row>
    <row r="53" customFormat="false" ht="12.75" hidden="false" customHeight="true" outlineLevel="0" collapsed="false">
      <c r="A53" s="324" t="s">
        <v>493</v>
      </c>
      <c r="B53" s="325" t="n">
        <v>0.03</v>
      </c>
      <c r="C53" s="325" t="n">
        <v>0.05</v>
      </c>
      <c r="D53" s="325" t="n">
        <v>0.03</v>
      </c>
      <c r="E53" s="325" t="n">
        <v>0.05</v>
      </c>
      <c r="F53" s="325" t="n">
        <v>0</v>
      </c>
      <c r="G53" s="325" t="n">
        <v>0.05</v>
      </c>
      <c r="H53" s="325" t="n">
        <v>0.05</v>
      </c>
      <c r="I53" s="325" t="n">
        <v>0.04</v>
      </c>
      <c r="J53" s="325" t="n">
        <v>0</v>
      </c>
      <c r="K53" s="325" t="n">
        <v>0</v>
      </c>
      <c r="L53" s="325" t="n">
        <v>0.06</v>
      </c>
      <c r="M53" s="325" t="n">
        <v>0.05</v>
      </c>
      <c r="N53" s="325" t="n">
        <v>0.06</v>
      </c>
      <c r="O53" s="325" t="n">
        <v>0</v>
      </c>
      <c r="P53" s="325" t="n">
        <v>0</v>
      </c>
      <c r="Q53" s="325" t="n">
        <v>0</v>
      </c>
      <c r="R53" s="325" t="n">
        <v>0.04</v>
      </c>
      <c r="S53" s="325" t="n">
        <v>0</v>
      </c>
      <c r="T53" s="325" t="n">
        <v>0</v>
      </c>
      <c r="U53" s="325" t="n">
        <v>0.035</v>
      </c>
      <c r="V53" s="325" t="n">
        <v>0.05</v>
      </c>
      <c r="W53" s="325" t="n">
        <v>0.04</v>
      </c>
      <c r="X53" s="325" t="n">
        <v>0</v>
      </c>
      <c r="Y53" s="325" t="n">
        <v>0</v>
      </c>
      <c r="Z53" s="325" t="n">
        <v>0.05</v>
      </c>
      <c r="AA53" s="325" t="n">
        <v>0</v>
      </c>
      <c r="AB53" s="325" t="n">
        <v>0.03</v>
      </c>
      <c r="AC53" s="325" t="n">
        <v>0.035</v>
      </c>
      <c r="AD53" s="325" t="n">
        <v>0.03</v>
      </c>
      <c r="AE53" s="325" t="n">
        <v>0.055</v>
      </c>
      <c r="AF53" s="325" t="n">
        <v>0.06</v>
      </c>
      <c r="AG53" s="325" t="n">
        <v>0</v>
      </c>
      <c r="AH53" s="325" t="n">
        <v>0.03</v>
      </c>
      <c r="AI53" s="325" t="n">
        <v>0</v>
      </c>
      <c r="AJ53" s="325" t="n">
        <v>0</v>
      </c>
      <c r="AK53" s="325" t="n">
        <v>0</v>
      </c>
      <c r="AL53" s="325" t="n">
        <v>0</v>
      </c>
      <c r="AM53" s="325" t="n">
        <v>0</v>
      </c>
      <c r="AN53" s="325" t="n">
        <v>0.04</v>
      </c>
      <c r="AO53" s="325" t="n">
        <v>0</v>
      </c>
      <c r="AP53" s="325" t="n">
        <v>0.03</v>
      </c>
      <c r="AQ53" s="325" t="n">
        <v>0.04</v>
      </c>
      <c r="AR53" s="325" t="n">
        <v>0.06</v>
      </c>
      <c r="AS53" s="325" t="n">
        <v>0</v>
      </c>
      <c r="AT53" s="325" t="n">
        <v>0.04</v>
      </c>
      <c r="AU53" s="325" t="n">
        <v>0</v>
      </c>
      <c r="AV53" s="325" t="n">
        <v>0</v>
      </c>
      <c r="AW53" s="325" t="n">
        <v>0</v>
      </c>
      <c r="AX53" s="325" t="n">
        <v>0.03</v>
      </c>
      <c r="AY53" s="325" t="n">
        <v>0.03</v>
      </c>
      <c r="AZ53" s="325" t="n">
        <v>0</v>
      </c>
      <c r="BA53" s="325" t="n">
        <v>0.03</v>
      </c>
      <c r="BB53" s="325" t="n">
        <v>0.04</v>
      </c>
      <c r="BC53" s="325" t="n">
        <v>0</v>
      </c>
      <c r="BD53" s="325" t="n">
        <v>0.01</v>
      </c>
      <c r="BE53" s="325" t="n">
        <v>0.03</v>
      </c>
      <c r="BF53" s="325" t="n">
        <v>0.03</v>
      </c>
      <c r="BG53" s="325" t="n">
        <v>0</v>
      </c>
      <c r="BH53" s="325" t="n">
        <v>0</v>
      </c>
      <c r="BI53" s="325" t="n">
        <v>0.03</v>
      </c>
      <c r="BJ53" s="325" t="n">
        <v>0.07</v>
      </c>
    </row>
    <row r="54" customFormat="false" ht="12.75" hidden="false" customHeight="true" outlineLevel="0" collapsed="false">
      <c r="A54" s="324" t="s">
        <v>494</v>
      </c>
      <c r="B54" s="325" t="n">
        <v>0</v>
      </c>
      <c r="C54" s="325" t="n">
        <v>0</v>
      </c>
      <c r="D54" s="325" t="n">
        <v>0</v>
      </c>
      <c r="E54" s="325" t="n">
        <v>0</v>
      </c>
      <c r="F54" s="325" t="n">
        <v>0</v>
      </c>
      <c r="G54" s="325" t="n">
        <v>0</v>
      </c>
      <c r="H54" s="325" t="n">
        <v>0</v>
      </c>
      <c r="I54" s="325" t="n">
        <v>0</v>
      </c>
      <c r="J54" s="325" t="n">
        <v>0</v>
      </c>
      <c r="K54" s="325" t="n">
        <v>0</v>
      </c>
      <c r="L54" s="325" t="n">
        <v>0</v>
      </c>
      <c r="M54" s="325" t="n">
        <v>0</v>
      </c>
      <c r="N54" s="325" t="n">
        <v>0</v>
      </c>
      <c r="O54" s="325" t="n">
        <v>0</v>
      </c>
      <c r="P54" s="325" t="n">
        <v>0</v>
      </c>
      <c r="Q54" s="325" t="n">
        <v>0</v>
      </c>
      <c r="R54" s="325" t="n">
        <v>0.015</v>
      </c>
      <c r="S54" s="325" t="n">
        <v>0.02</v>
      </c>
      <c r="T54" s="325" t="n">
        <v>0</v>
      </c>
      <c r="U54" s="325" t="n">
        <v>0.02</v>
      </c>
      <c r="V54" s="325" t="n">
        <v>0</v>
      </c>
      <c r="W54" s="325" t="n">
        <v>0</v>
      </c>
      <c r="X54" s="325" t="n">
        <v>0</v>
      </c>
      <c r="Y54" s="325" t="n">
        <v>0.02</v>
      </c>
      <c r="Z54" s="325" t="n">
        <v>0</v>
      </c>
      <c r="AA54" s="325" t="n">
        <v>0</v>
      </c>
      <c r="AB54" s="325" t="n">
        <v>0.02</v>
      </c>
      <c r="AC54" s="325" t="n">
        <v>0.02</v>
      </c>
      <c r="AD54" s="325" t="n">
        <v>0</v>
      </c>
      <c r="AE54" s="325" t="n">
        <v>0</v>
      </c>
      <c r="AF54" s="325" t="n">
        <v>0</v>
      </c>
      <c r="AG54" s="325" t="n">
        <v>0</v>
      </c>
      <c r="AH54" s="325" t="n">
        <v>0</v>
      </c>
      <c r="AI54" s="325" t="n">
        <v>0</v>
      </c>
      <c r="AJ54" s="325" t="n">
        <v>0</v>
      </c>
      <c r="AK54" s="325" t="n">
        <v>0</v>
      </c>
      <c r="AL54" s="325" t="n">
        <v>0</v>
      </c>
      <c r="AM54" s="325" t="n">
        <v>0.02</v>
      </c>
      <c r="AN54" s="325" t="n">
        <v>0</v>
      </c>
      <c r="AO54" s="325" t="n">
        <v>0</v>
      </c>
      <c r="AP54" s="325" t="n">
        <v>0</v>
      </c>
      <c r="AQ54" s="325" t="n">
        <v>0</v>
      </c>
      <c r="AR54" s="325" t="n">
        <v>0</v>
      </c>
      <c r="AS54" s="325" t="n">
        <v>0</v>
      </c>
      <c r="AT54" s="325" t="n">
        <v>0</v>
      </c>
      <c r="AU54" s="325" t="n">
        <v>0</v>
      </c>
      <c r="AV54" s="325" t="n">
        <v>0</v>
      </c>
      <c r="AW54" s="325" t="n">
        <v>0</v>
      </c>
      <c r="AX54" s="325" t="n">
        <v>0</v>
      </c>
      <c r="AY54" s="325" t="n">
        <v>0</v>
      </c>
      <c r="AZ54" s="325" t="n">
        <v>0.02</v>
      </c>
      <c r="BA54" s="325" t="n">
        <v>0.02</v>
      </c>
      <c r="BB54" s="325" t="n">
        <v>0</v>
      </c>
      <c r="BC54" s="325" t="n">
        <v>0</v>
      </c>
      <c r="BD54" s="325" t="n">
        <v>0</v>
      </c>
      <c r="BE54" s="325" t="n">
        <v>0</v>
      </c>
      <c r="BF54" s="325" t="n">
        <v>0</v>
      </c>
      <c r="BG54" s="325" t="n">
        <v>0</v>
      </c>
      <c r="BH54" s="325" t="n">
        <v>0</v>
      </c>
      <c r="BI54" s="325" t="n">
        <v>0</v>
      </c>
      <c r="BJ54" s="325" t="n">
        <v>0</v>
      </c>
    </row>
    <row r="55" customFormat="false" ht="12.75" hidden="false" customHeight="true" outlineLevel="0" collapsed="false">
      <c r="A55" s="328"/>
      <c r="B55" s="325"/>
      <c r="C55" s="325"/>
      <c r="D55" s="325"/>
      <c r="E55" s="325"/>
      <c r="F55" s="325"/>
      <c r="G55" s="325"/>
      <c r="H55" s="325"/>
      <c r="I55" s="325"/>
      <c r="J55" s="325"/>
      <c r="K55" s="325"/>
      <c r="L55" s="325"/>
      <c r="M55" s="325"/>
      <c r="N55" s="325"/>
      <c r="O55" s="325"/>
      <c r="P55" s="325"/>
      <c r="Q55" s="325"/>
      <c r="R55" s="325"/>
      <c r="S55" s="325"/>
      <c r="T55" s="325"/>
      <c r="U55" s="325"/>
      <c r="V55" s="325"/>
      <c r="W55" s="325"/>
      <c r="X55" s="325"/>
      <c r="Y55" s="325"/>
      <c r="Z55" s="325"/>
      <c r="AA55" s="325"/>
      <c r="AB55" s="325"/>
      <c r="AC55" s="325"/>
      <c r="AD55" s="325"/>
      <c r="AE55" s="325"/>
      <c r="AF55" s="325"/>
      <c r="AG55" s="325"/>
      <c r="AH55" s="325"/>
      <c r="AI55" s="325"/>
      <c r="AJ55" s="325"/>
      <c r="AK55" s="325"/>
      <c r="AL55" s="325"/>
      <c r="AM55" s="325"/>
      <c r="AN55" s="325"/>
      <c r="AO55" s="325"/>
      <c r="AP55" s="325"/>
      <c r="AQ55" s="325"/>
      <c r="AR55" s="325"/>
      <c r="AS55" s="325"/>
      <c r="AT55" s="325"/>
      <c r="AU55" s="325"/>
      <c r="AV55" s="325"/>
      <c r="AW55" s="325"/>
      <c r="AX55" s="325"/>
      <c r="AY55" s="325"/>
      <c r="AZ55" s="325"/>
      <c r="BA55" s="325"/>
      <c r="BB55" s="325"/>
      <c r="BC55" s="325"/>
      <c r="BD55" s="325"/>
      <c r="BE55" s="325"/>
      <c r="BF55" s="325"/>
      <c r="BG55" s="325"/>
      <c r="BH55" s="325"/>
      <c r="BI55" s="325"/>
      <c r="BJ55" s="325"/>
    </row>
    <row r="56" customFormat="false" ht="12.75" hidden="false" customHeight="true" outlineLevel="0" collapsed="false">
      <c r="A56" s="324" t="s">
        <v>495</v>
      </c>
      <c r="B56" s="325" t="n">
        <v>0</v>
      </c>
      <c r="C56" s="325" t="n">
        <v>0.05</v>
      </c>
      <c r="D56" s="325" t="n">
        <v>0.03</v>
      </c>
      <c r="E56" s="325" t="n">
        <v>0</v>
      </c>
      <c r="F56" s="325" t="n">
        <v>0</v>
      </c>
      <c r="G56" s="325" t="n">
        <v>0.07</v>
      </c>
      <c r="H56" s="325" t="n">
        <v>0.06</v>
      </c>
      <c r="I56" s="325" t="n">
        <v>0</v>
      </c>
      <c r="J56" s="325" t="n">
        <v>0</v>
      </c>
      <c r="K56" s="325" t="n">
        <v>0.08</v>
      </c>
      <c r="L56" s="325" t="n">
        <v>0.06</v>
      </c>
      <c r="M56" s="325" t="n">
        <v>0</v>
      </c>
      <c r="N56" s="325" t="n">
        <v>0.1</v>
      </c>
      <c r="O56" s="325" t="n">
        <v>0</v>
      </c>
      <c r="P56" s="325" t="n">
        <v>0</v>
      </c>
      <c r="Q56" s="325" t="n">
        <v>0</v>
      </c>
      <c r="R56" s="325" t="n">
        <v>0</v>
      </c>
      <c r="S56" s="325" t="n">
        <v>0</v>
      </c>
      <c r="T56" s="325" t="n">
        <v>0</v>
      </c>
      <c r="U56" s="325" t="n">
        <v>0</v>
      </c>
      <c r="V56" s="325" t="n">
        <v>0</v>
      </c>
      <c r="W56" s="325" t="n">
        <v>0</v>
      </c>
      <c r="X56" s="325" t="n">
        <v>0</v>
      </c>
      <c r="Y56" s="325" t="n">
        <v>0</v>
      </c>
      <c r="Z56" s="325" t="n">
        <v>0</v>
      </c>
      <c r="AA56" s="325" t="n">
        <v>0</v>
      </c>
      <c r="AB56" s="325" t="n">
        <v>0</v>
      </c>
      <c r="AC56" s="325" t="n">
        <v>0.06</v>
      </c>
      <c r="AD56" s="325" t="n">
        <v>0</v>
      </c>
      <c r="AE56" s="325" t="n">
        <v>0.06</v>
      </c>
      <c r="AF56" s="325" t="n">
        <v>0.05</v>
      </c>
      <c r="AG56" s="325" t="n">
        <v>0</v>
      </c>
      <c r="AH56" s="325" t="n">
        <v>0</v>
      </c>
      <c r="AI56" s="325" t="n">
        <v>0</v>
      </c>
      <c r="AJ56" s="325" t="n">
        <v>0</v>
      </c>
      <c r="AK56" s="325" t="n">
        <v>0.08</v>
      </c>
      <c r="AL56" s="325" t="n">
        <v>0</v>
      </c>
      <c r="AM56" s="325" t="n">
        <v>0</v>
      </c>
      <c r="AN56" s="325" t="n">
        <v>0.04</v>
      </c>
      <c r="AO56" s="325" t="n">
        <v>0</v>
      </c>
      <c r="AP56" s="325" t="n">
        <v>0</v>
      </c>
      <c r="AQ56" s="325" t="n">
        <v>0.1</v>
      </c>
      <c r="AR56" s="325" t="n">
        <v>0.04</v>
      </c>
      <c r="AS56" s="325" t="n">
        <v>0</v>
      </c>
      <c r="AT56" s="325" t="n">
        <v>0.06</v>
      </c>
      <c r="AU56" s="325" t="n">
        <v>0.05</v>
      </c>
      <c r="AV56" s="325" t="n">
        <v>0</v>
      </c>
      <c r="AW56" s="325" t="n">
        <v>0</v>
      </c>
      <c r="AX56" s="325" t="n">
        <v>0</v>
      </c>
      <c r="AY56" s="325" t="n">
        <v>0.07</v>
      </c>
      <c r="AZ56" s="325" t="n">
        <v>0</v>
      </c>
      <c r="BA56" s="325" t="n">
        <v>0.04</v>
      </c>
      <c r="BB56" s="325" t="n">
        <v>0.08</v>
      </c>
      <c r="BC56" s="325" t="n">
        <v>0</v>
      </c>
      <c r="BD56" s="325" t="n">
        <v>0.06</v>
      </c>
      <c r="BE56" s="325" t="n">
        <v>0</v>
      </c>
      <c r="BF56" s="325" t="n">
        <v>0.05</v>
      </c>
      <c r="BG56" s="325" t="n">
        <v>0.06</v>
      </c>
      <c r="BH56" s="325" t="n">
        <v>0</v>
      </c>
      <c r="BI56" s="325" t="n">
        <v>0</v>
      </c>
      <c r="BJ56" s="325" t="n">
        <v>0.05</v>
      </c>
    </row>
    <row r="57" customFormat="false" ht="12.75" hidden="false" customHeight="true" outlineLevel="0" collapsed="false">
      <c r="A57" s="324" t="s">
        <v>496</v>
      </c>
      <c r="B57" s="325" t="n">
        <v>0</v>
      </c>
      <c r="C57" s="325" t="n">
        <v>0</v>
      </c>
      <c r="D57" s="325" t="n">
        <v>0</v>
      </c>
      <c r="E57" s="325" t="n">
        <v>0</v>
      </c>
      <c r="F57" s="325" t="n">
        <v>0</v>
      </c>
      <c r="G57" s="325" t="n">
        <v>0</v>
      </c>
      <c r="H57" s="325" t="n">
        <v>0</v>
      </c>
      <c r="I57" s="325" t="n">
        <v>0</v>
      </c>
      <c r="J57" s="325" t="n">
        <v>0</v>
      </c>
      <c r="K57" s="325" t="n">
        <v>0</v>
      </c>
      <c r="L57" s="325" t="n">
        <v>0</v>
      </c>
      <c r="M57" s="325" t="n">
        <v>0</v>
      </c>
      <c r="N57" s="325" t="n">
        <v>0</v>
      </c>
      <c r="O57" s="325" t="n">
        <v>0</v>
      </c>
      <c r="P57" s="325" t="n">
        <v>0</v>
      </c>
      <c r="Q57" s="325" t="n">
        <v>0</v>
      </c>
      <c r="R57" s="325" t="n">
        <v>0.04</v>
      </c>
      <c r="S57" s="325" t="n">
        <v>0</v>
      </c>
      <c r="T57" s="325" t="n">
        <v>0</v>
      </c>
      <c r="U57" s="325" t="n">
        <v>0</v>
      </c>
      <c r="V57" s="325" t="n">
        <v>0</v>
      </c>
      <c r="W57" s="325" t="n">
        <v>0</v>
      </c>
      <c r="X57" s="325" t="n">
        <v>0</v>
      </c>
      <c r="Y57" s="325" t="n">
        <v>0</v>
      </c>
      <c r="Z57" s="325" t="n">
        <v>0</v>
      </c>
      <c r="AA57" s="325" t="n">
        <v>0</v>
      </c>
      <c r="AB57" s="325" t="n">
        <v>0</v>
      </c>
      <c r="AC57" s="325" t="n">
        <v>0.04</v>
      </c>
      <c r="AD57" s="325" t="n">
        <v>0</v>
      </c>
      <c r="AE57" s="325" t="n">
        <v>0</v>
      </c>
      <c r="AF57" s="325" t="n">
        <v>0.05</v>
      </c>
      <c r="AG57" s="325" t="n">
        <v>0</v>
      </c>
      <c r="AH57" s="325" t="n">
        <v>0.05</v>
      </c>
      <c r="AI57" s="325" t="n">
        <v>0</v>
      </c>
      <c r="AJ57" s="325" t="n">
        <v>0</v>
      </c>
      <c r="AK57" s="325" t="n">
        <v>0</v>
      </c>
      <c r="AL57" s="325" t="n">
        <v>0.06</v>
      </c>
      <c r="AM57" s="325" t="n">
        <v>0</v>
      </c>
      <c r="AN57" s="325" t="n">
        <v>0</v>
      </c>
      <c r="AO57" s="325" t="n">
        <v>0.05</v>
      </c>
      <c r="AP57" s="325" t="n">
        <v>0.05</v>
      </c>
      <c r="AQ57" s="325" t="n">
        <v>0</v>
      </c>
      <c r="AR57" s="325" t="n">
        <v>0</v>
      </c>
      <c r="AS57" s="325" t="n">
        <v>0</v>
      </c>
      <c r="AT57" s="325" t="n">
        <v>0</v>
      </c>
      <c r="AU57" s="325" t="n">
        <v>0.05</v>
      </c>
      <c r="AV57" s="325" t="n">
        <v>0</v>
      </c>
      <c r="AW57" s="325" t="n">
        <v>0</v>
      </c>
      <c r="AX57" s="325" t="n">
        <v>0</v>
      </c>
      <c r="AY57" s="325" t="n">
        <v>0</v>
      </c>
      <c r="AZ57" s="325" t="n">
        <v>0</v>
      </c>
      <c r="BA57" s="325" t="n">
        <v>0</v>
      </c>
      <c r="BB57" s="325" t="n">
        <v>0</v>
      </c>
      <c r="BC57" s="325" t="n">
        <v>0</v>
      </c>
      <c r="BD57" s="325" t="n">
        <v>0</v>
      </c>
      <c r="BE57" s="325" t="n">
        <v>0</v>
      </c>
      <c r="BF57" s="325" t="n">
        <v>0</v>
      </c>
      <c r="BG57" s="325" t="n">
        <v>0</v>
      </c>
      <c r="BH57" s="325" t="n">
        <v>0</v>
      </c>
      <c r="BI57" s="325" t="n">
        <v>0</v>
      </c>
      <c r="BJ57" s="325" t="n">
        <v>0</v>
      </c>
    </row>
    <row r="58" customFormat="false" ht="12.75" hidden="false" customHeight="true" outlineLevel="0" collapsed="false">
      <c r="A58" s="324" t="s">
        <v>497</v>
      </c>
      <c r="B58" s="325" t="n">
        <v>0</v>
      </c>
      <c r="C58" s="325" t="n">
        <v>0</v>
      </c>
      <c r="D58" s="325" t="n">
        <v>0</v>
      </c>
      <c r="E58" s="325" t="n">
        <v>0</v>
      </c>
      <c r="F58" s="325" t="n">
        <v>0</v>
      </c>
      <c r="G58" s="325" t="n">
        <v>0</v>
      </c>
      <c r="H58" s="325" t="n">
        <v>0</v>
      </c>
      <c r="I58" s="325" t="n">
        <v>0</v>
      </c>
      <c r="J58" s="325" t="n">
        <v>0</v>
      </c>
      <c r="K58" s="325" t="n">
        <v>0</v>
      </c>
      <c r="L58" s="325" t="n">
        <v>0</v>
      </c>
      <c r="M58" s="325" t="n">
        <v>0</v>
      </c>
      <c r="N58" s="325" t="n">
        <v>0</v>
      </c>
      <c r="O58" s="325" t="n">
        <v>0</v>
      </c>
      <c r="P58" s="325" t="n">
        <v>0</v>
      </c>
      <c r="Q58" s="325" t="n">
        <v>0</v>
      </c>
      <c r="R58" s="325" t="n">
        <v>0</v>
      </c>
      <c r="S58" s="325" t="n">
        <v>0</v>
      </c>
      <c r="T58" s="325" t="n">
        <v>0</v>
      </c>
      <c r="U58" s="325" t="n">
        <v>0</v>
      </c>
      <c r="V58" s="325" t="n">
        <v>0</v>
      </c>
      <c r="W58" s="325" t="n">
        <v>0</v>
      </c>
      <c r="X58" s="325" t="n">
        <v>0</v>
      </c>
      <c r="Y58" s="325" t="n">
        <v>0</v>
      </c>
      <c r="Z58" s="325" t="n">
        <v>0</v>
      </c>
      <c r="AA58" s="325" t="n">
        <v>0</v>
      </c>
      <c r="AB58" s="325" t="n">
        <v>0</v>
      </c>
      <c r="AC58" s="325" t="n">
        <v>0</v>
      </c>
      <c r="AD58" s="325" t="n">
        <v>0</v>
      </c>
      <c r="AE58" s="325" t="n">
        <v>0</v>
      </c>
      <c r="AF58" s="325" t="n">
        <v>0</v>
      </c>
      <c r="AG58" s="325" t="n">
        <v>0</v>
      </c>
      <c r="AH58" s="325" t="n">
        <v>0</v>
      </c>
      <c r="AI58" s="325" t="n">
        <v>0</v>
      </c>
      <c r="AJ58" s="325" t="n">
        <v>0</v>
      </c>
      <c r="AK58" s="325" t="n">
        <v>0</v>
      </c>
      <c r="AL58" s="325" t="n">
        <v>0</v>
      </c>
      <c r="AM58" s="325" t="n">
        <v>0</v>
      </c>
      <c r="AN58" s="325" t="n">
        <v>0</v>
      </c>
      <c r="AO58" s="325" t="n">
        <v>0</v>
      </c>
      <c r="AP58" s="325" t="n">
        <v>0</v>
      </c>
      <c r="AQ58" s="325" t="n">
        <v>0</v>
      </c>
      <c r="AR58" s="325" t="n">
        <v>0</v>
      </c>
      <c r="AS58" s="325" t="n">
        <v>0</v>
      </c>
      <c r="AT58" s="325" t="n">
        <v>0</v>
      </c>
      <c r="AU58" s="325" t="n">
        <v>0</v>
      </c>
      <c r="AV58" s="325" t="n">
        <v>0</v>
      </c>
      <c r="AW58" s="325" t="n">
        <v>0</v>
      </c>
      <c r="AX58" s="325" t="n">
        <v>0</v>
      </c>
      <c r="AY58" s="325" t="n">
        <v>0</v>
      </c>
      <c r="AZ58" s="325" t="n">
        <v>0</v>
      </c>
      <c r="BA58" s="325" t="n">
        <v>0</v>
      </c>
      <c r="BB58" s="325" t="n">
        <v>0</v>
      </c>
      <c r="BC58" s="325" t="n">
        <v>0</v>
      </c>
      <c r="BD58" s="325" t="n">
        <v>0</v>
      </c>
      <c r="BE58" s="325" t="n">
        <v>0</v>
      </c>
      <c r="BF58" s="325" t="n">
        <v>0</v>
      </c>
      <c r="BG58" s="325" t="n">
        <v>0</v>
      </c>
      <c r="BH58" s="325" t="n">
        <v>0</v>
      </c>
      <c r="BI58" s="325" t="n">
        <v>0</v>
      </c>
      <c r="BJ58" s="325" t="n">
        <v>4</v>
      </c>
    </row>
    <row r="59" customFormat="false" ht="12.75" hidden="false" customHeight="true" outlineLevel="0" collapsed="false">
      <c r="A59" s="324" t="s">
        <v>498</v>
      </c>
      <c r="B59" s="325" t="n">
        <v>0</v>
      </c>
      <c r="C59" s="325" t="n">
        <v>0</v>
      </c>
      <c r="D59" s="325" t="n">
        <v>0</v>
      </c>
      <c r="E59" s="325" t="n">
        <v>0</v>
      </c>
      <c r="F59" s="325" t="n">
        <v>0</v>
      </c>
      <c r="G59" s="325" t="n">
        <v>0</v>
      </c>
      <c r="H59" s="325" t="n">
        <v>0</v>
      </c>
      <c r="I59" s="325" t="n">
        <v>0</v>
      </c>
      <c r="J59" s="325" t="n">
        <v>0</v>
      </c>
      <c r="K59" s="325" t="n">
        <v>0</v>
      </c>
      <c r="L59" s="325" t="n">
        <v>0</v>
      </c>
      <c r="M59" s="325" t="n">
        <v>0</v>
      </c>
      <c r="N59" s="325" t="n">
        <v>0</v>
      </c>
      <c r="O59" s="325" t="n">
        <v>0</v>
      </c>
      <c r="P59" s="325" t="n">
        <v>0</v>
      </c>
      <c r="Q59" s="325" t="n">
        <v>0</v>
      </c>
      <c r="R59" s="325" t="n">
        <v>0</v>
      </c>
      <c r="S59" s="325" t="n">
        <v>0</v>
      </c>
      <c r="T59" s="325" t="n">
        <v>0</v>
      </c>
      <c r="U59" s="325" t="n">
        <v>0</v>
      </c>
      <c r="V59" s="325" t="n">
        <v>0</v>
      </c>
      <c r="W59" s="325" t="n">
        <v>0</v>
      </c>
      <c r="X59" s="325" t="n">
        <v>0</v>
      </c>
      <c r="Y59" s="325" t="n">
        <v>0</v>
      </c>
      <c r="Z59" s="325" t="n">
        <v>0</v>
      </c>
      <c r="AA59" s="325" t="n">
        <v>0</v>
      </c>
      <c r="AB59" s="325" t="n">
        <v>0</v>
      </c>
      <c r="AC59" s="325" t="n">
        <v>0</v>
      </c>
      <c r="AD59" s="325" t="n">
        <v>0</v>
      </c>
      <c r="AE59" s="325" t="n">
        <v>0</v>
      </c>
      <c r="AF59" s="325" t="n">
        <v>0</v>
      </c>
      <c r="AG59" s="325" t="n">
        <v>0</v>
      </c>
      <c r="AH59" s="325" t="n">
        <v>0</v>
      </c>
      <c r="AI59" s="325" t="n">
        <v>0</v>
      </c>
      <c r="AJ59" s="325" t="n">
        <v>0</v>
      </c>
      <c r="AK59" s="325" t="n">
        <v>0</v>
      </c>
      <c r="AL59" s="325" t="n">
        <v>0</v>
      </c>
      <c r="AM59" s="325" t="n">
        <v>0</v>
      </c>
      <c r="AN59" s="325" t="n">
        <v>0</v>
      </c>
      <c r="AO59" s="325" t="n">
        <v>0</v>
      </c>
      <c r="AP59" s="325" t="n">
        <v>0</v>
      </c>
      <c r="AQ59" s="325" t="n">
        <v>0</v>
      </c>
      <c r="AR59" s="325" t="n">
        <v>0</v>
      </c>
      <c r="AS59" s="325" t="n">
        <v>0</v>
      </c>
      <c r="AT59" s="325" t="n">
        <v>0</v>
      </c>
      <c r="AU59" s="325" t="n">
        <v>0</v>
      </c>
      <c r="AV59" s="325" t="n">
        <v>0</v>
      </c>
      <c r="AW59" s="325" t="n">
        <v>0</v>
      </c>
      <c r="AX59" s="325" t="n">
        <v>0</v>
      </c>
      <c r="AY59" s="325" t="n">
        <v>0</v>
      </c>
      <c r="AZ59" s="325" t="n">
        <v>0</v>
      </c>
      <c r="BA59" s="325" t="n">
        <v>0</v>
      </c>
      <c r="BB59" s="325" t="n">
        <v>0</v>
      </c>
      <c r="BC59" s="325" t="n">
        <v>0</v>
      </c>
      <c r="BD59" s="325" t="n">
        <v>0</v>
      </c>
      <c r="BE59" s="325" t="n">
        <v>0</v>
      </c>
      <c r="BF59" s="325" t="n">
        <v>0</v>
      </c>
      <c r="BG59" s="325" t="n">
        <v>0</v>
      </c>
      <c r="BH59" s="325" t="n">
        <v>0</v>
      </c>
      <c r="BI59" s="325" t="n">
        <v>0</v>
      </c>
      <c r="BJ59" s="325" t="n">
        <v>0</v>
      </c>
    </row>
    <row r="60" customFormat="false" ht="12.75" hidden="false" customHeight="true" outlineLevel="0" collapsed="false">
      <c r="A60" s="328"/>
      <c r="B60" s="325"/>
      <c r="C60" s="325"/>
      <c r="D60" s="325"/>
      <c r="E60" s="325"/>
      <c r="F60" s="325"/>
      <c r="G60" s="325"/>
      <c r="H60" s="325"/>
      <c r="I60" s="325"/>
      <c r="J60" s="325"/>
      <c r="K60" s="325"/>
      <c r="L60" s="325"/>
      <c r="M60" s="325"/>
      <c r="N60" s="325"/>
      <c r="O60" s="325"/>
      <c r="P60" s="325"/>
      <c r="Q60" s="325"/>
      <c r="R60" s="325"/>
      <c r="S60" s="325"/>
      <c r="T60" s="325"/>
      <c r="U60" s="325"/>
      <c r="V60" s="325"/>
      <c r="W60" s="325"/>
      <c r="X60" s="325"/>
      <c r="Y60" s="325"/>
      <c r="Z60" s="325"/>
      <c r="AA60" s="325"/>
      <c r="AB60" s="325"/>
      <c r="AC60" s="325"/>
      <c r="AD60" s="325"/>
      <c r="AE60" s="325"/>
      <c r="AF60" s="325"/>
      <c r="AG60" s="325"/>
      <c r="AH60" s="325"/>
      <c r="AI60" s="325"/>
      <c r="AJ60" s="325"/>
      <c r="AK60" s="325"/>
      <c r="AL60" s="325"/>
      <c r="AM60" s="325"/>
      <c r="AN60" s="325"/>
      <c r="AO60" s="325"/>
      <c r="AP60" s="325"/>
      <c r="AQ60" s="325"/>
      <c r="AR60" s="325"/>
      <c r="AS60" s="325"/>
      <c r="AT60" s="325"/>
      <c r="AU60" s="325"/>
      <c r="AV60" s="325"/>
      <c r="AW60" s="325"/>
      <c r="AX60" s="325"/>
      <c r="AY60" s="325"/>
      <c r="AZ60" s="325"/>
      <c r="BA60" s="325"/>
      <c r="BB60" s="325"/>
      <c r="BC60" s="325"/>
      <c r="BD60" s="325"/>
      <c r="BE60" s="325"/>
      <c r="BF60" s="325"/>
      <c r="BG60" s="325"/>
      <c r="BH60" s="325"/>
      <c r="BI60" s="325"/>
      <c r="BJ60" s="325"/>
    </row>
    <row r="61" customFormat="false" ht="12.75" hidden="false" customHeight="true" outlineLevel="0" collapsed="false">
      <c r="A61" s="324" t="s">
        <v>499</v>
      </c>
      <c r="B61" s="325" t="n">
        <v>0</v>
      </c>
      <c r="C61" s="325" t="n">
        <v>0</v>
      </c>
      <c r="D61" s="325" t="n">
        <v>0</v>
      </c>
      <c r="E61" s="325" t="n">
        <v>0</v>
      </c>
      <c r="F61" s="325" t="n">
        <v>0</v>
      </c>
      <c r="G61" s="325" t="n">
        <v>0.01147</v>
      </c>
      <c r="H61" s="325" t="n">
        <v>0.006</v>
      </c>
      <c r="I61" s="325" t="n">
        <v>0.009</v>
      </c>
      <c r="J61" s="325" t="n">
        <v>0</v>
      </c>
      <c r="K61" s="325" t="n">
        <v>0</v>
      </c>
      <c r="L61" s="325" t="n">
        <v>0.0135</v>
      </c>
      <c r="M61" s="325" t="n">
        <v>0.006</v>
      </c>
      <c r="N61" s="325" t="n">
        <v>0.011</v>
      </c>
      <c r="O61" s="325" t="n">
        <v>0</v>
      </c>
      <c r="P61" s="325" t="n">
        <v>0</v>
      </c>
      <c r="Q61" s="325" t="n">
        <v>0</v>
      </c>
      <c r="R61" s="325" t="n">
        <v>0.01208</v>
      </c>
      <c r="S61" s="325" t="n">
        <v>0</v>
      </c>
      <c r="T61" s="325" t="n">
        <v>0</v>
      </c>
      <c r="U61" s="325" t="n">
        <v>0.01335</v>
      </c>
      <c r="V61" s="325" t="n">
        <v>0</v>
      </c>
      <c r="W61" s="325" t="n">
        <v>0</v>
      </c>
      <c r="X61" s="325" t="n">
        <v>0</v>
      </c>
      <c r="Y61" s="325" t="n">
        <v>0</v>
      </c>
      <c r="Z61" s="325" t="n">
        <v>0</v>
      </c>
      <c r="AA61" s="325" t="n">
        <v>0</v>
      </c>
      <c r="AB61" s="325" t="n">
        <v>0.0105</v>
      </c>
      <c r="AC61" s="325" t="n">
        <v>0.0132</v>
      </c>
      <c r="AD61" s="325" t="n">
        <v>0</v>
      </c>
      <c r="AE61" s="325" t="n">
        <v>0</v>
      </c>
      <c r="AF61" s="325" t="n">
        <v>0.01125</v>
      </c>
      <c r="AG61" s="325" t="n">
        <v>0</v>
      </c>
      <c r="AH61" s="325" t="n">
        <v>0</v>
      </c>
      <c r="AI61" s="325" t="n">
        <v>0</v>
      </c>
      <c r="AJ61" s="325" t="n">
        <v>0</v>
      </c>
      <c r="AK61" s="325" t="n">
        <v>0.01717</v>
      </c>
      <c r="AL61" s="325" t="n">
        <v>0</v>
      </c>
      <c r="AM61" s="325" t="n">
        <v>0</v>
      </c>
      <c r="AN61" s="325" t="n">
        <v>0.0126</v>
      </c>
      <c r="AO61" s="325" t="n">
        <v>0</v>
      </c>
      <c r="AP61" s="325" t="n">
        <v>0</v>
      </c>
      <c r="AQ61" s="325" t="n">
        <v>0.006</v>
      </c>
      <c r="AR61" s="325" t="n">
        <v>0.01017</v>
      </c>
      <c r="AS61" s="325" t="n">
        <v>0</v>
      </c>
      <c r="AT61" s="325" t="n">
        <v>0</v>
      </c>
      <c r="AU61" s="325" t="n">
        <v>0</v>
      </c>
      <c r="AV61" s="325" t="n">
        <v>0</v>
      </c>
      <c r="AW61" s="325" t="n">
        <v>0</v>
      </c>
      <c r="AX61" s="325" t="n">
        <v>0</v>
      </c>
      <c r="AY61" s="325" t="n">
        <v>0</v>
      </c>
      <c r="AZ61" s="325" t="n">
        <v>0.01385</v>
      </c>
      <c r="BA61" s="325" t="n">
        <v>0.00972</v>
      </c>
      <c r="BB61" s="325" t="n">
        <v>0.00827</v>
      </c>
      <c r="BC61" s="325" t="n">
        <v>0</v>
      </c>
      <c r="BD61" s="325" t="n">
        <v>0</v>
      </c>
      <c r="BE61" s="325" t="n">
        <v>0</v>
      </c>
      <c r="BF61" s="325" t="n">
        <v>0.01178</v>
      </c>
      <c r="BG61" s="325" t="n">
        <v>0.02</v>
      </c>
      <c r="BH61" s="325" t="n">
        <v>0</v>
      </c>
      <c r="BI61" s="325" t="n">
        <v>0.005</v>
      </c>
      <c r="BJ61" s="325" t="n">
        <v>0.01</v>
      </c>
    </row>
    <row r="62" customFormat="false" ht="12.75" hidden="false" customHeight="true" outlineLevel="0" collapsed="false">
      <c r="A62" s="324" t="s">
        <v>500</v>
      </c>
      <c r="B62" s="326"/>
      <c r="C62" s="326"/>
      <c r="D62" s="326"/>
      <c r="E62" s="326"/>
      <c r="F62" s="326"/>
      <c r="G62" s="326" t="s">
        <v>501</v>
      </c>
      <c r="H62" s="326"/>
      <c r="I62" s="326" t="s">
        <v>501</v>
      </c>
      <c r="J62" s="326"/>
      <c r="K62" s="326"/>
      <c r="L62" s="326" t="s">
        <v>501</v>
      </c>
      <c r="M62" s="326" t="s">
        <v>501</v>
      </c>
      <c r="N62" s="326"/>
      <c r="O62" s="326"/>
      <c r="P62" s="326"/>
      <c r="Q62" s="326"/>
      <c r="R62" s="326"/>
      <c r="S62" s="326"/>
      <c r="T62" s="326"/>
      <c r="U62" s="326"/>
      <c r="V62" s="326"/>
      <c r="W62" s="326"/>
      <c r="X62" s="326"/>
      <c r="Y62" s="326"/>
      <c r="Z62" s="326"/>
      <c r="AA62" s="326"/>
      <c r="AB62" s="326"/>
      <c r="AC62" s="326"/>
      <c r="AD62" s="326"/>
      <c r="AE62" s="326"/>
      <c r="AF62" s="326"/>
      <c r="AG62" s="326"/>
      <c r="AH62" s="326"/>
      <c r="AI62" s="326"/>
      <c r="AJ62" s="326"/>
      <c r="AK62" s="326" t="s">
        <v>501</v>
      </c>
      <c r="AL62" s="326"/>
      <c r="AM62" s="326"/>
      <c r="AN62" s="326"/>
      <c r="AO62" s="326"/>
      <c r="AP62" s="326"/>
      <c r="AQ62" s="326"/>
      <c r="AR62" s="326" t="s">
        <v>501</v>
      </c>
      <c r="AS62" s="326"/>
      <c r="AT62" s="326"/>
      <c r="AU62" s="326"/>
      <c r="AV62" s="326"/>
      <c r="AW62" s="326"/>
      <c r="AX62" s="326"/>
      <c r="AY62" s="326"/>
      <c r="AZ62" s="326"/>
      <c r="BA62" s="326"/>
      <c r="BB62" s="326" t="s">
        <v>501</v>
      </c>
      <c r="BC62" s="326"/>
      <c r="BD62" s="326"/>
      <c r="BE62" s="326"/>
      <c r="BF62" s="326" t="s">
        <v>501</v>
      </c>
      <c r="BG62" s="326" t="s">
        <v>501</v>
      </c>
      <c r="BH62" s="326"/>
      <c r="BI62" s="326"/>
      <c r="BJ62" s="326" t="s">
        <v>501</v>
      </c>
    </row>
    <row r="63" customFormat="false" ht="12.75" hidden="false" customHeight="true" outlineLevel="0" collapsed="false">
      <c r="A63" s="324" t="s">
        <v>502</v>
      </c>
      <c r="B63" s="326"/>
      <c r="C63" s="326"/>
      <c r="D63" s="326"/>
      <c r="E63" s="326"/>
      <c r="F63" s="326"/>
      <c r="G63" s="326"/>
      <c r="H63" s="326" t="s">
        <v>501</v>
      </c>
      <c r="I63" s="326"/>
      <c r="J63" s="326"/>
      <c r="K63" s="326"/>
      <c r="L63" s="326"/>
      <c r="M63" s="326"/>
      <c r="N63" s="326"/>
      <c r="O63" s="326"/>
      <c r="P63" s="326"/>
      <c r="Q63" s="326"/>
      <c r="R63" s="326"/>
      <c r="S63" s="326"/>
      <c r="T63" s="326"/>
      <c r="U63" s="326"/>
      <c r="V63" s="326"/>
      <c r="W63" s="326"/>
      <c r="X63" s="326"/>
      <c r="Y63" s="326"/>
      <c r="Z63" s="326"/>
      <c r="AA63" s="326"/>
      <c r="AB63" s="326"/>
      <c r="AC63" s="326"/>
      <c r="AD63" s="326"/>
      <c r="AE63" s="326"/>
      <c r="AF63" s="326"/>
      <c r="AG63" s="326"/>
      <c r="AH63" s="326"/>
      <c r="AI63" s="326"/>
      <c r="AJ63" s="326"/>
      <c r="AK63" s="326"/>
      <c r="AL63" s="326"/>
      <c r="AM63" s="326"/>
      <c r="AN63" s="326"/>
      <c r="AO63" s="326"/>
      <c r="AP63" s="326"/>
      <c r="AQ63" s="326" t="s">
        <v>501</v>
      </c>
      <c r="AR63" s="326"/>
      <c r="AS63" s="326"/>
      <c r="AT63" s="326"/>
      <c r="AU63" s="326"/>
      <c r="AV63" s="326"/>
      <c r="AW63" s="326"/>
      <c r="AX63" s="326"/>
      <c r="AY63" s="326"/>
      <c r="AZ63" s="326"/>
      <c r="BA63" s="326"/>
      <c r="BB63" s="326"/>
      <c r="BC63" s="326"/>
      <c r="BD63" s="326"/>
      <c r="BE63" s="326"/>
      <c r="BF63" s="326"/>
      <c r="BG63" s="326"/>
      <c r="BH63" s="326"/>
      <c r="BI63" s="326"/>
      <c r="BJ63" s="326"/>
    </row>
    <row r="64" customFormat="false" ht="12.75" hidden="false" customHeight="true" outlineLevel="0" collapsed="false">
      <c r="A64" s="324" t="s">
        <v>503</v>
      </c>
      <c r="B64" s="325" t="n">
        <v>0</v>
      </c>
      <c r="C64" s="325" t="n">
        <v>0</v>
      </c>
      <c r="D64" s="325" t="n">
        <v>0</v>
      </c>
      <c r="E64" s="325" t="n">
        <v>0</v>
      </c>
      <c r="F64" s="325" t="n">
        <v>0</v>
      </c>
      <c r="G64" s="325" t="n">
        <v>0</v>
      </c>
      <c r="H64" s="325" t="n">
        <v>0</v>
      </c>
      <c r="I64" s="325" t="n">
        <v>0</v>
      </c>
      <c r="J64" s="325" t="n">
        <v>0</v>
      </c>
      <c r="K64" s="325" t="n">
        <v>0</v>
      </c>
      <c r="L64" s="325" t="n">
        <v>0</v>
      </c>
      <c r="M64" s="325" t="n">
        <v>0</v>
      </c>
      <c r="N64" s="325" t="n">
        <v>0</v>
      </c>
      <c r="O64" s="325" t="n">
        <v>0</v>
      </c>
      <c r="P64" s="325" t="n">
        <v>0</v>
      </c>
      <c r="Q64" s="325" t="n">
        <v>0</v>
      </c>
      <c r="R64" s="325" t="n">
        <v>0.0065</v>
      </c>
      <c r="S64" s="325" t="n">
        <v>0.0065</v>
      </c>
      <c r="T64" s="325" t="n">
        <v>0</v>
      </c>
      <c r="U64" s="325" t="n">
        <v>0.0065</v>
      </c>
      <c r="V64" s="325" t="n">
        <v>0</v>
      </c>
      <c r="W64" s="325" t="n">
        <v>0</v>
      </c>
      <c r="X64" s="325" t="n">
        <v>0</v>
      </c>
      <c r="Y64" s="325" t="n">
        <v>0.0065</v>
      </c>
      <c r="Z64" s="325" t="n">
        <v>0</v>
      </c>
      <c r="AA64" s="325" t="n">
        <v>0</v>
      </c>
      <c r="AB64" s="325" t="n">
        <v>0.0065</v>
      </c>
      <c r="AC64" s="325" t="n">
        <v>0.00785</v>
      </c>
      <c r="AD64" s="325" t="n">
        <v>0</v>
      </c>
      <c r="AE64" s="325" t="n">
        <v>0</v>
      </c>
      <c r="AF64" s="325" t="n">
        <v>0.00925</v>
      </c>
      <c r="AG64" s="325" t="n">
        <v>0</v>
      </c>
      <c r="AH64" s="325" t="n">
        <v>0.00925</v>
      </c>
      <c r="AI64" s="325" t="n">
        <v>0</v>
      </c>
      <c r="AJ64" s="325" t="n">
        <v>0</v>
      </c>
      <c r="AK64" s="325" t="n">
        <v>0</v>
      </c>
      <c r="AL64" s="325" t="n">
        <v>0.013</v>
      </c>
      <c r="AM64" s="325" t="n">
        <v>0.0065</v>
      </c>
      <c r="AN64" s="325" t="n">
        <v>0</v>
      </c>
      <c r="AO64" s="325" t="n">
        <v>0.00925</v>
      </c>
      <c r="AP64" s="325" t="n">
        <v>0.00925</v>
      </c>
      <c r="AQ64" s="325" t="n">
        <v>0</v>
      </c>
      <c r="AR64" s="325" t="n">
        <v>0</v>
      </c>
      <c r="AS64" s="325" t="n">
        <v>0</v>
      </c>
      <c r="AT64" s="325" t="n">
        <v>0</v>
      </c>
      <c r="AU64" s="325" t="n">
        <v>0.00925</v>
      </c>
      <c r="AV64" s="325" t="n">
        <v>0</v>
      </c>
      <c r="AW64" s="325" t="n">
        <v>0</v>
      </c>
      <c r="AX64" s="325" t="n">
        <v>0</v>
      </c>
      <c r="AY64" s="325" t="n">
        <v>0</v>
      </c>
      <c r="AZ64" s="325" t="n">
        <v>0.0065</v>
      </c>
      <c r="BA64" s="325" t="n">
        <v>0.0065</v>
      </c>
      <c r="BB64" s="325" t="n">
        <v>0</v>
      </c>
      <c r="BC64" s="325" t="n">
        <v>0</v>
      </c>
      <c r="BD64" s="325" t="n">
        <v>0</v>
      </c>
      <c r="BE64" s="325" t="n">
        <v>0</v>
      </c>
      <c r="BF64" s="325" t="n">
        <v>0</v>
      </c>
      <c r="BG64" s="325" t="n">
        <v>0</v>
      </c>
      <c r="BH64" s="325" t="n">
        <v>0</v>
      </c>
      <c r="BI64" s="325" t="n">
        <v>0</v>
      </c>
      <c r="BJ64" s="325" t="n">
        <v>0</v>
      </c>
    </row>
    <row r="65" customFormat="false" ht="12.75" hidden="false" customHeight="true" outlineLevel="0" collapsed="false">
      <c r="A65" s="324" t="s">
        <v>504</v>
      </c>
      <c r="B65" s="325" t="n">
        <v>0</v>
      </c>
      <c r="C65" s="325" t="n">
        <v>0</v>
      </c>
      <c r="D65" s="325" t="n">
        <v>0</v>
      </c>
      <c r="E65" s="325" t="n">
        <v>0</v>
      </c>
      <c r="F65" s="325" t="n">
        <v>0</v>
      </c>
      <c r="G65" s="325" t="n">
        <v>0</v>
      </c>
      <c r="H65" s="325" t="n">
        <v>0</v>
      </c>
      <c r="I65" s="325" t="n">
        <v>0</v>
      </c>
      <c r="J65" s="325" t="n">
        <v>0</v>
      </c>
      <c r="K65" s="325" t="n">
        <v>0</v>
      </c>
      <c r="L65" s="325" t="n">
        <v>0</v>
      </c>
      <c r="M65" s="325" t="n">
        <v>0</v>
      </c>
      <c r="N65" s="325" t="n">
        <v>0</v>
      </c>
      <c r="O65" s="325" t="n">
        <v>0</v>
      </c>
      <c r="P65" s="325" t="n">
        <v>0</v>
      </c>
      <c r="Q65" s="325" t="n">
        <v>0</v>
      </c>
      <c r="R65" s="325" t="n">
        <v>0</v>
      </c>
      <c r="S65" s="325" t="n">
        <v>0</v>
      </c>
      <c r="T65" s="325" t="n">
        <v>0</v>
      </c>
      <c r="U65" s="325" t="n">
        <v>0</v>
      </c>
      <c r="V65" s="325" t="n">
        <v>0</v>
      </c>
      <c r="W65" s="325" t="n">
        <v>0</v>
      </c>
      <c r="X65" s="325" t="n">
        <v>0</v>
      </c>
      <c r="Y65" s="325" t="n">
        <v>0</v>
      </c>
      <c r="Z65" s="325" t="n">
        <v>0</v>
      </c>
      <c r="AA65" s="325" t="n">
        <v>0</v>
      </c>
      <c r="AB65" s="325" t="n">
        <v>0</v>
      </c>
      <c r="AC65" s="325" t="n">
        <v>0</v>
      </c>
      <c r="AD65" s="325" t="n">
        <v>0</v>
      </c>
      <c r="AE65" s="325" t="n">
        <v>0</v>
      </c>
      <c r="AF65" s="325" t="n">
        <v>0</v>
      </c>
      <c r="AG65" s="325" t="n">
        <v>0</v>
      </c>
      <c r="AH65" s="325" t="n">
        <v>0</v>
      </c>
      <c r="AI65" s="325" t="n">
        <v>0</v>
      </c>
      <c r="AJ65" s="325" t="n">
        <v>0</v>
      </c>
      <c r="AK65" s="325" t="n">
        <v>0</v>
      </c>
      <c r="AL65" s="325" t="n">
        <v>0</v>
      </c>
      <c r="AM65" s="325" t="n">
        <v>0</v>
      </c>
      <c r="AN65" s="325" t="n">
        <v>0</v>
      </c>
      <c r="AO65" s="325" t="n">
        <v>0</v>
      </c>
      <c r="AP65" s="325" t="n">
        <v>0</v>
      </c>
      <c r="AQ65" s="325" t="n">
        <v>0</v>
      </c>
      <c r="AR65" s="325" t="n">
        <v>0</v>
      </c>
      <c r="AS65" s="325" t="n">
        <v>0</v>
      </c>
      <c r="AT65" s="325" t="n">
        <v>0</v>
      </c>
      <c r="AU65" s="325" t="n">
        <v>0</v>
      </c>
      <c r="AV65" s="325" t="n">
        <v>0</v>
      </c>
      <c r="AW65" s="325" t="n">
        <v>0</v>
      </c>
      <c r="AX65" s="325" t="n">
        <v>0</v>
      </c>
      <c r="AY65" s="325" t="n">
        <v>0</v>
      </c>
      <c r="AZ65" s="325" t="n">
        <v>0</v>
      </c>
      <c r="BA65" s="325" t="n">
        <v>0</v>
      </c>
      <c r="BB65" s="325" t="n">
        <v>0</v>
      </c>
      <c r="BC65" s="325" t="n">
        <v>0</v>
      </c>
      <c r="BD65" s="325" t="n">
        <v>0</v>
      </c>
      <c r="BE65" s="325" t="n">
        <v>0</v>
      </c>
      <c r="BF65" s="325" t="n">
        <v>0</v>
      </c>
      <c r="BG65" s="325" t="n">
        <v>0</v>
      </c>
      <c r="BH65" s="325" t="n">
        <v>0</v>
      </c>
      <c r="BI65" s="325" t="n">
        <v>0</v>
      </c>
      <c r="BJ65" s="325" t="n">
        <v>0</v>
      </c>
    </row>
    <row r="66" customFormat="false" ht="12.75" hidden="false" customHeight="true" outlineLevel="0" collapsed="false">
      <c r="A66" s="324"/>
      <c r="B66" s="325"/>
      <c r="C66" s="325"/>
      <c r="D66" s="325"/>
      <c r="E66" s="325"/>
      <c r="F66" s="325"/>
      <c r="G66" s="325"/>
      <c r="H66" s="325"/>
      <c r="I66" s="325"/>
      <c r="J66" s="325"/>
      <c r="K66" s="325"/>
      <c r="L66" s="325"/>
      <c r="M66" s="325"/>
      <c r="N66" s="325"/>
      <c r="O66" s="325"/>
      <c r="P66" s="325"/>
      <c r="Q66" s="325"/>
      <c r="R66" s="325"/>
      <c r="S66" s="325"/>
      <c r="T66" s="325"/>
      <c r="U66" s="325"/>
      <c r="V66" s="325"/>
      <c r="W66" s="325"/>
      <c r="X66" s="325"/>
      <c r="Y66" s="325"/>
      <c r="Z66" s="325"/>
      <c r="AA66" s="325"/>
      <c r="AB66" s="325"/>
      <c r="AC66" s="325"/>
      <c r="AD66" s="325"/>
      <c r="AE66" s="325"/>
      <c r="AF66" s="325"/>
      <c r="AG66" s="325"/>
      <c r="AH66" s="325"/>
      <c r="AI66" s="325"/>
      <c r="AJ66" s="325"/>
      <c r="AK66" s="325"/>
      <c r="AL66" s="325"/>
      <c r="AM66" s="325"/>
      <c r="AN66" s="325"/>
      <c r="AO66" s="325"/>
      <c r="AP66" s="325"/>
      <c r="AQ66" s="325"/>
      <c r="AR66" s="325"/>
      <c r="AS66" s="325"/>
      <c r="AT66" s="325"/>
      <c r="AU66" s="325"/>
      <c r="AV66" s="325"/>
      <c r="AW66" s="325"/>
      <c r="AX66" s="325"/>
      <c r="AY66" s="325"/>
      <c r="AZ66" s="325"/>
      <c r="BA66" s="325"/>
      <c r="BB66" s="325"/>
      <c r="BC66" s="325"/>
      <c r="BD66" s="325"/>
      <c r="BE66" s="325"/>
      <c r="BF66" s="325"/>
      <c r="BG66" s="325"/>
      <c r="BH66" s="325"/>
      <c r="BI66" s="325"/>
      <c r="BJ66" s="325"/>
    </row>
    <row r="67" customFormat="false" ht="12.75" hidden="false" customHeight="true" outlineLevel="0" collapsed="false">
      <c r="A67" s="324" t="s">
        <v>505</v>
      </c>
      <c r="B67" s="325" t="n">
        <v>0</v>
      </c>
      <c r="C67" s="325" t="n">
        <v>0</v>
      </c>
      <c r="D67" s="325" t="n">
        <v>0</v>
      </c>
      <c r="E67" s="325" t="n">
        <v>0.05</v>
      </c>
      <c r="F67" s="325" t="n">
        <v>0</v>
      </c>
      <c r="G67" s="325" t="n">
        <v>0</v>
      </c>
      <c r="H67" s="325" t="n">
        <v>0</v>
      </c>
      <c r="I67" s="325" t="n">
        <v>0.01</v>
      </c>
      <c r="J67" s="325" t="n">
        <v>0</v>
      </c>
      <c r="K67" s="325" t="n">
        <v>0</v>
      </c>
      <c r="L67" s="325" t="n">
        <v>0</v>
      </c>
      <c r="M67" s="325" t="n">
        <v>0.06</v>
      </c>
      <c r="N67" s="325" t="n">
        <v>0</v>
      </c>
      <c r="O67" s="325" t="n">
        <v>0</v>
      </c>
      <c r="P67" s="325" t="n">
        <v>0</v>
      </c>
      <c r="Q67" s="325" t="n">
        <v>0</v>
      </c>
      <c r="R67" s="325" t="n">
        <v>0</v>
      </c>
      <c r="S67" s="325" t="n">
        <v>0</v>
      </c>
      <c r="T67" s="325" t="n">
        <v>0</v>
      </c>
      <c r="U67" s="325" t="n">
        <v>0</v>
      </c>
      <c r="V67" s="325" t="n">
        <v>0</v>
      </c>
      <c r="W67" s="325" t="n">
        <v>0</v>
      </c>
      <c r="X67" s="325" t="n">
        <v>0</v>
      </c>
      <c r="Y67" s="325" t="n">
        <v>0</v>
      </c>
      <c r="Z67" s="325" t="n">
        <v>0.01</v>
      </c>
      <c r="AA67" s="325" t="n">
        <v>0</v>
      </c>
      <c r="AB67" s="325" t="n">
        <v>0</v>
      </c>
      <c r="AC67" s="325" t="n">
        <v>0</v>
      </c>
      <c r="AD67" s="325" t="n">
        <v>0</v>
      </c>
      <c r="AE67" s="325" t="n">
        <v>0</v>
      </c>
      <c r="AF67" s="325" t="n">
        <v>0</v>
      </c>
      <c r="AG67" s="325" t="n">
        <v>0</v>
      </c>
      <c r="AH67" s="325" t="n">
        <v>0</v>
      </c>
      <c r="AI67" s="325" t="n">
        <v>0</v>
      </c>
      <c r="AJ67" s="325" t="n">
        <v>0</v>
      </c>
      <c r="AK67" s="325" t="n">
        <v>0</v>
      </c>
      <c r="AL67" s="325" t="n">
        <v>0</v>
      </c>
      <c r="AM67" s="325" t="n">
        <v>0</v>
      </c>
      <c r="AN67" s="325" t="n">
        <v>0</v>
      </c>
      <c r="AO67" s="325" t="n">
        <v>0</v>
      </c>
      <c r="AP67" s="325" t="n">
        <v>0</v>
      </c>
      <c r="AQ67" s="325" t="n">
        <v>0</v>
      </c>
      <c r="AR67" s="325" t="n">
        <v>0</v>
      </c>
      <c r="AS67" s="325" t="n">
        <v>0</v>
      </c>
      <c r="AT67" s="325" t="n">
        <v>0</v>
      </c>
      <c r="AU67" s="325" t="n">
        <v>0</v>
      </c>
      <c r="AV67" s="325" t="n">
        <v>0</v>
      </c>
      <c r="AW67" s="325" t="n">
        <v>0</v>
      </c>
      <c r="AX67" s="325" t="n">
        <v>0.03</v>
      </c>
      <c r="AY67" s="325" t="n">
        <v>0.02</v>
      </c>
      <c r="AZ67" s="325" t="n">
        <v>0</v>
      </c>
      <c r="BA67" s="325" t="n">
        <v>0</v>
      </c>
      <c r="BB67" s="325" t="n">
        <v>0</v>
      </c>
      <c r="BC67" s="325" t="n">
        <v>0</v>
      </c>
      <c r="BD67" s="325" t="n">
        <v>0</v>
      </c>
      <c r="BE67" s="325" t="n">
        <v>0</v>
      </c>
      <c r="BF67" s="325" t="n">
        <v>0.02</v>
      </c>
      <c r="BG67" s="325" t="n">
        <v>0</v>
      </c>
      <c r="BH67" s="325" t="n">
        <v>0</v>
      </c>
      <c r="BI67" s="325" t="n">
        <v>0</v>
      </c>
      <c r="BJ67" s="325" t="n">
        <v>0</v>
      </c>
    </row>
    <row r="68" customFormat="false" ht="12.75" hidden="false" customHeight="true" outlineLevel="0" collapsed="false">
      <c r="A68" s="324" t="s">
        <v>506</v>
      </c>
      <c r="B68" s="325" t="n">
        <v>0</v>
      </c>
      <c r="C68" s="325" t="n">
        <v>0</v>
      </c>
      <c r="D68" s="325" t="n">
        <v>0</v>
      </c>
      <c r="E68" s="325" t="n">
        <v>0</v>
      </c>
      <c r="F68" s="325" t="n">
        <v>0</v>
      </c>
      <c r="G68" s="325" t="n">
        <v>0</v>
      </c>
      <c r="H68" s="325" t="n">
        <v>0</v>
      </c>
      <c r="I68" s="325" t="n">
        <v>0</v>
      </c>
      <c r="J68" s="325" t="n">
        <v>0</v>
      </c>
      <c r="K68" s="325" t="n">
        <v>0.02</v>
      </c>
      <c r="L68" s="325" t="n">
        <v>0</v>
      </c>
      <c r="M68" s="325" t="n">
        <v>0</v>
      </c>
      <c r="N68" s="325" t="n">
        <v>0</v>
      </c>
      <c r="O68" s="325" t="n">
        <v>0</v>
      </c>
      <c r="P68" s="325" t="n">
        <v>0</v>
      </c>
      <c r="Q68" s="325" t="n">
        <v>0</v>
      </c>
      <c r="R68" s="325" t="n">
        <v>0</v>
      </c>
      <c r="S68" s="325" t="n">
        <v>0</v>
      </c>
      <c r="T68" s="325" t="n">
        <v>0</v>
      </c>
      <c r="U68" s="325" t="n">
        <v>0</v>
      </c>
      <c r="V68" s="325" t="n">
        <v>0</v>
      </c>
      <c r="W68" s="325" t="n">
        <v>0</v>
      </c>
      <c r="X68" s="325" t="n">
        <v>0</v>
      </c>
      <c r="Y68" s="325" t="n">
        <v>0</v>
      </c>
      <c r="Z68" s="325" t="n">
        <v>0</v>
      </c>
      <c r="AA68" s="325" t="n">
        <v>0</v>
      </c>
      <c r="AB68" s="325" t="n">
        <v>0</v>
      </c>
      <c r="AC68" s="325" t="n">
        <v>0</v>
      </c>
      <c r="AD68" s="325" t="n">
        <v>0.02</v>
      </c>
      <c r="AE68" s="325" t="n">
        <v>0</v>
      </c>
      <c r="AF68" s="325" t="n">
        <v>0</v>
      </c>
      <c r="AG68" s="325" t="n">
        <v>0</v>
      </c>
      <c r="AH68" s="325" t="n">
        <v>0</v>
      </c>
      <c r="AI68" s="325" t="n">
        <v>0</v>
      </c>
      <c r="AJ68" s="325" t="n">
        <v>0</v>
      </c>
      <c r="AK68" s="325" t="n">
        <v>0</v>
      </c>
      <c r="AL68" s="325" t="n">
        <v>0.03</v>
      </c>
      <c r="AM68" s="325" t="n">
        <v>0</v>
      </c>
      <c r="AN68" s="325" t="n">
        <v>0</v>
      </c>
      <c r="AO68" s="325" t="n">
        <v>0</v>
      </c>
      <c r="AP68" s="325" t="n">
        <v>0</v>
      </c>
      <c r="AQ68" s="325" t="n">
        <v>0</v>
      </c>
      <c r="AR68" s="325" t="n">
        <v>0</v>
      </c>
      <c r="AS68" s="325" t="n">
        <v>0</v>
      </c>
      <c r="AT68" s="325" t="n">
        <v>0</v>
      </c>
      <c r="AU68" s="325" t="n">
        <v>0</v>
      </c>
      <c r="AV68" s="325" t="n">
        <v>0</v>
      </c>
      <c r="AW68" s="325" t="n">
        <v>0</v>
      </c>
      <c r="AX68" s="325" t="n">
        <v>0</v>
      </c>
      <c r="AY68" s="325" t="n">
        <v>0.02</v>
      </c>
      <c r="AZ68" s="325" t="n">
        <v>0</v>
      </c>
      <c r="BA68" s="325" t="n">
        <v>0</v>
      </c>
      <c r="BB68" s="325" t="n">
        <v>0</v>
      </c>
      <c r="BC68" s="325" t="n">
        <v>0</v>
      </c>
      <c r="BD68" s="325" t="n">
        <v>0</v>
      </c>
      <c r="BE68" s="325" t="n">
        <v>0</v>
      </c>
      <c r="BF68" s="325" t="n">
        <v>0</v>
      </c>
      <c r="BG68" s="325" t="n">
        <v>0</v>
      </c>
      <c r="BH68" s="325" t="n">
        <v>0</v>
      </c>
      <c r="BI68" s="325" t="n">
        <v>0</v>
      </c>
      <c r="BJ68" s="325" t="n">
        <v>0</v>
      </c>
    </row>
    <row r="69" customFormat="false" ht="12.75" hidden="false" customHeight="true" outlineLevel="0" collapsed="false">
      <c r="A69" s="324"/>
      <c r="B69" s="325"/>
      <c r="C69" s="325"/>
      <c r="D69" s="325"/>
      <c r="E69" s="325"/>
      <c r="F69" s="325"/>
      <c r="G69" s="325"/>
      <c r="H69" s="325"/>
      <c r="I69" s="325"/>
      <c r="J69" s="325"/>
      <c r="K69" s="325"/>
      <c r="L69" s="325"/>
      <c r="M69" s="325"/>
      <c r="N69" s="325"/>
      <c r="O69" s="325"/>
      <c r="P69" s="325"/>
      <c r="Q69" s="325"/>
      <c r="R69" s="325"/>
      <c r="S69" s="325"/>
      <c r="T69" s="325"/>
      <c r="U69" s="325"/>
      <c r="V69" s="325"/>
      <c r="W69" s="325"/>
      <c r="X69" s="325"/>
      <c r="Y69" s="325"/>
      <c r="Z69" s="325"/>
      <c r="AA69" s="325"/>
      <c r="AB69" s="325"/>
      <c r="AC69" s="325"/>
      <c r="AD69" s="325"/>
      <c r="AE69" s="325"/>
      <c r="AF69" s="325"/>
      <c r="AG69" s="325"/>
      <c r="AH69" s="325"/>
      <c r="AI69" s="325"/>
      <c r="AJ69" s="325"/>
      <c r="AK69" s="325"/>
      <c r="AL69" s="325"/>
      <c r="AM69" s="325"/>
      <c r="AN69" s="325"/>
      <c r="AO69" s="325"/>
      <c r="AP69" s="325"/>
      <c r="AQ69" s="325"/>
      <c r="AR69" s="325"/>
      <c r="AS69" s="325"/>
      <c r="AT69" s="325"/>
      <c r="AU69" s="325"/>
      <c r="AV69" s="325"/>
      <c r="AW69" s="325"/>
      <c r="AX69" s="325"/>
      <c r="AY69" s="325"/>
      <c r="AZ69" s="325"/>
      <c r="BA69" s="325"/>
      <c r="BB69" s="325"/>
      <c r="BC69" s="325"/>
      <c r="BD69" s="325"/>
      <c r="BE69" s="325"/>
      <c r="BF69" s="325"/>
      <c r="BG69" s="325"/>
      <c r="BH69" s="325"/>
      <c r="BI69" s="325"/>
      <c r="BJ69" s="325"/>
    </row>
    <row r="70" customFormat="false" ht="12.75" hidden="false" customHeight="true" outlineLevel="0" collapsed="false">
      <c r="A70" s="324" t="s">
        <v>507</v>
      </c>
      <c r="B70" s="325" t="n">
        <v>0</v>
      </c>
      <c r="C70" s="325" t="n">
        <v>5471</v>
      </c>
      <c r="D70" s="325" t="n">
        <v>5915</v>
      </c>
      <c r="E70" s="329" t="n">
        <v>80450</v>
      </c>
      <c r="F70" s="325" t="n">
        <v>0</v>
      </c>
      <c r="G70" s="325" t="n">
        <v>238262</v>
      </c>
      <c r="H70" s="325" t="n">
        <v>536121</v>
      </c>
      <c r="I70" s="325" t="n">
        <v>143970</v>
      </c>
      <c r="J70" s="325" t="n">
        <v>5331</v>
      </c>
      <c r="K70" s="325" t="n">
        <v>0</v>
      </c>
      <c r="L70" s="325" t="n">
        <v>558628</v>
      </c>
      <c r="M70" s="325" t="n">
        <v>15538</v>
      </c>
      <c r="N70" s="325" t="n">
        <v>226238</v>
      </c>
      <c r="O70" s="325" t="n">
        <v>0</v>
      </c>
      <c r="P70" s="325" t="n">
        <v>0</v>
      </c>
      <c r="Q70" s="325" t="n">
        <v>0</v>
      </c>
      <c r="R70" s="325" t="n">
        <v>2767</v>
      </c>
      <c r="S70" s="325" t="n">
        <v>0</v>
      </c>
      <c r="T70" s="325" t="n">
        <v>0</v>
      </c>
      <c r="U70" s="325" t="n">
        <v>0</v>
      </c>
      <c r="V70" s="325" t="n">
        <v>116634</v>
      </c>
      <c r="W70" s="325" t="n">
        <v>0</v>
      </c>
      <c r="X70" s="325" t="n">
        <v>0</v>
      </c>
      <c r="Y70" s="325" t="n">
        <v>0</v>
      </c>
      <c r="Z70" s="325" t="n">
        <v>35390</v>
      </c>
      <c r="AA70" s="325" t="n">
        <v>4763</v>
      </c>
      <c r="AB70" s="325" t="n">
        <v>111369</v>
      </c>
      <c r="AC70" s="325" t="n">
        <v>253049</v>
      </c>
      <c r="AD70" s="325" t="n">
        <v>465413</v>
      </c>
      <c r="AE70" s="325" t="n">
        <v>6919</v>
      </c>
      <c r="AF70" s="325" t="n">
        <v>618504</v>
      </c>
      <c r="AG70" s="325" t="n">
        <v>9295</v>
      </c>
      <c r="AH70" s="325" t="n">
        <v>128060</v>
      </c>
      <c r="AI70" s="325" t="n">
        <v>0</v>
      </c>
      <c r="AJ70" s="325" t="n">
        <v>0</v>
      </c>
      <c r="AK70" s="325" t="n">
        <v>0</v>
      </c>
      <c r="AL70" s="325" t="n">
        <v>0</v>
      </c>
      <c r="AM70" s="325" t="n">
        <v>0</v>
      </c>
      <c r="AN70" s="325" t="n">
        <v>573</v>
      </c>
      <c r="AO70" s="325" t="n">
        <v>22289</v>
      </c>
      <c r="AP70" s="325" t="n">
        <v>0</v>
      </c>
      <c r="AQ70" s="325" t="n">
        <v>32619</v>
      </c>
      <c r="AR70" s="325" t="n">
        <v>507263</v>
      </c>
      <c r="AS70" s="325" t="n">
        <v>0</v>
      </c>
      <c r="AT70" s="325" t="n">
        <v>9517</v>
      </c>
      <c r="AU70" s="325" t="n">
        <v>22967</v>
      </c>
      <c r="AV70" s="325" t="n">
        <v>0</v>
      </c>
      <c r="AW70" s="325" t="n">
        <v>0</v>
      </c>
      <c r="AX70" s="325" t="n">
        <v>50337</v>
      </c>
      <c r="AY70" s="325" t="n">
        <v>187913</v>
      </c>
      <c r="AZ70" s="325" t="n">
        <v>5722</v>
      </c>
      <c r="BA70" s="325" t="n">
        <v>369645</v>
      </c>
      <c r="BB70" s="325" t="n">
        <v>0</v>
      </c>
      <c r="BC70" s="325" t="n">
        <v>0</v>
      </c>
      <c r="BD70" s="325" t="n">
        <v>0</v>
      </c>
      <c r="BE70" s="325" t="n">
        <v>6005</v>
      </c>
      <c r="BF70" s="325" t="n">
        <v>6062468</v>
      </c>
      <c r="BG70" s="325" t="n">
        <v>0</v>
      </c>
      <c r="BH70" s="325" t="n">
        <v>0</v>
      </c>
      <c r="BI70" s="325" t="n">
        <v>63716</v>
      </c>
      <c r="BJ70" s="325" t="n">
        <v>73771</v>
      </c>
    </row>
    <row r="71" customFormat="false" ht="12.75" hidden="false" customHeight="true" outlineLevel="0" collapsed="false">
      <c r="A71" s="324" t="s">
        <v>399</v>
      </c>
      <c r="B71" s="325" t="n">
        <v>0</v>
      </c>
      <c r="C71" s="325" t="n">
        <v>0</v>
      </c>
      <c r="D71" s="325" t="n">
        <v>0</v>
      </c>
      <c r="E71" s="325" t="n">
        <v>0</v>
      </c>
      <c r="F71" s="325" t="n">
        <v>0</v>
      </c>
      <c r="G71" s="325" t="n">
        <v>0</v>
      </c>
      <c r="H71" s="325" t="n">
        <v>0</v>
      </c>
      <c r="I71" s="325" t="n">
        <v>0</v>
      </c>
      <c r="J71" s="325" t="n">
        <v>0</v>
      </c>
      <c r="K71" s="325" t="n">
        <v>1554900</v>
      </c>
      <c r="L71" s="325" t="n">
        <v>0</v>
      </c>
      <c r="M71" s="325" t="n">
        <v>0</v>
      </c>
      <c r="N71" s="325" t="n">
        <v>0</v>
      </c>
      <c r="O71" s="325" t="n">
        <v>0</v>
      </c>
      <c r="P71" s="325" t="n">
        <v>0</v>
      </c>
      <c r="Q71" s="325" t="n">
        <v>0</v>
      </c>
      <c r="R71" s="325" t="n">
        <v>0</v>
      </c>
      <c r="S71" s="325" t="n">
        <v>923210</v>
      </c>
      <c r="T71" s="325" t="n">
        <v>0</v>
      </c>
      <c r="U71" s="325" t="n">
        <v>923210</v>
      </c>
      <c r="V71" s="325" t="n">
        <v>0</v>
      </c>
      <c r="W71" s="325" t="n">
        <v>0</v>
      </c>
      <c r="X71" s="325" t="n">
        <v>0</v>
      </c>
      <c r="Y71" s="325" t="n">
        <v>923210</v>
      </c>
      <c r="Z71" s="325" t="n">
        <v>0</v>
      </c>
      <c r="AA71" s="325" t="n">
        <v>0</v>
      </c>
      <c r="AB71" s="325" t="n">
        <v>923210</v>
      </c>
      <c r="AC71" s="325" t="n">
        <v>0</v>
      </c>
      <c r="AD71" s="325" t="n">
        <v>1554900</v>
      </c>
      <c r="AE71" s="325" t="n">
        <v>0</v>
      </c>
      <c r="AF71" s="325" t="n">
        <v>1006948</v>
      </c>
      <c r="AG71" s="325" t="n">
        <v>0</v>
      </c>
      <c r="AH71" s="325" t="n">
        <v>1006948</v>
      </c>
      <c r="AI71" s="325" t="n">
        <v>0</v>
      </c>
      <c r="AJ71" s="325" t="n">
        <v>0</v>
      </c>
      <c r="AK71" s="325" t="n">
        <v>0</v>
      </c>
      <c r="AL71" s="325" t="n">
        <v>1453861</v>
      </c>
      <c r="AM71" s="325" t="n">
        <v>923210</v>
      </c>
      <c r="AN71" s="325" t="n">
        <v>0</v>
      </c>
      <c r="AO71" s="325" t="n">
        <v>1006948</v>
      </c>
      <c r="AP71" s="325" t="n">
        <v>1006948</v>
      </c>
      <c r="AQ71" s="325" t="n">
        <v>0</v>
      </c>
      <c r="AR71" s="325" t="n">
        <v>0</v>
      </c>
      <c r="AS71" s="325" t="n">
        <v>0</v>
      </c>
      <c r="AT71" s="325" t="n">
        <v>0</v>
      </c>
      <c r="AU71" s="325" t="n">
        <v>1006948</v>
      </c>
      <c r="AV71" s="325" t="n">
        <v>0</v>
      </c>
      <c r="AW71" s="325" t="n">
        <v>0</v>
      </c>
      <c r="AX71" s="325" t="n">
        <v>0</v>
      </c>
      <c r="AY71" s="325" t="n">
        <v>1554900</v>
      </c>
      <c r="AZ71" s="325" t="n">
        <v>923210</v>
      </c>
      <c r="BA71" s="325" t="n">
        <v>923210</v>
      </c>
      <c r="BB71" s="325" t="n">
        <v>0</v>
      </c>
      <c r="BC71" s="325" t="n">
        <v>0</v>
      </c>
      <c r="BD71" s="325" t="n">
        <v>0</v>
      </c>
      <c r="BE71" s="325" t="n">
        <v>0</v>
      </c>
      <c r="BF71" s="325" t="n">
        <v>0</v>
      </c>
      <c r="BG71" s="325" t="n">
        <v>0</v>
      </c>
      <c r="BH71" s="325" t="n">
        <v>0</v>
      </c>
      <c r="BI71" s="325" t="n">
        <v>0</v>
      </c>
      <c r="BJ71" s="325" t="n">
        <v>0</v>
      </c>
    </row>
    <row r="72" customFormat="false" ht="12.75" hidden="false" customHeight="true" outlineLevel="0" collapsed="false">
      <c r="A72" s="324"/>
      <c r="B72" s="325"/>
      <c r="C72" s="325"/>
      <c r="D72" s="325"/>
      <c r="E72" s="325"/>
      <c r="F72" s="325"/>
      <c r="G72" s="325"/>
      <c r="H72" s="325"/>
      <c r="I72" s="325"/>
      <c r="J72" s="325"/>
      <c r="K72" s="325"/>
      <c r="L72" s="325"/>
      <c r="M72" s="325"/>
      <c r="N72" s="325"/>
      <c r="O72" s="325"/>
      <c r="P72" s="325"/>
      <c r="Q72" s="325"/>
      <c r="R72" s="325"/>
      <c r="S72" s="325"/>
      <c r="T72" s="325"/>
      <c r="U72" s="325"/>
      <c r="V72" s="325"/>
      <c r="W72" s="325"/>
      <c r="X72" s="325"/>
      <c r="Y72" s="325"/>
      <c r="Z72" s="325"/>
      <c r="AA72" s="325"/>
      <c r="AB72" s="325"/>
      <c r="AC72" s="325"/>
      <c r="AD72" s="325"/>
      <c r="AE72" s="325"/>
      <c r="AF72" s="325"/>
      <c r="AG72" s="325"/>
      <c r="AH72" s="325"/>
      <c r="AI72" s="325"/>
      <c r="AJ72" s="325"/>
      <c r="AK72" s="325"/>
      <c r="AL72" s="325"/>
      <c r="AM72" s="325"/>
      <c r="AN72" s="325"/>
      <c r="AO72" s="325"/>
      <c r="AP72" s="325"/>
      <c r="AQ72" s="325"/>
      <c r="AR72" s="325"/>
      <c r="AS72" s="325"/>
      <c r="AT72" s="325"/>
      <c r="AU72" s="325"/>
      <c r="AV72" s="325"/>
      <c r="AW72" s="325"/>
      <c r="AX72" s="325"/>
      <c r="AY72" s="325"/>
      <c r="AZ72" s="325"/>
      <c r="BA72" s="325"/>
      <c r="BB72" s="325"/>
      <c r="BC72" s="325"/>
      <c r="BD72" s="325"/>
      <c r="BE72" s="325"/>
      <c r="BF72" s="325"/>
      <c r="BG72" s="325"/>
      <c r="BH72" s="325"/>
      <c r="BI72" s="325"/>
      <c r="BJ72" s="325"/>
    </row>
    <row r="73" customFormat="false" ht="12.75" hidden="false" customHeight="true" outlineLevel="0" collapsed="false">
      <c r="A73" s="324" t="s">
        <v>508</v>
      </c>
      <c r="B73" s="325" t="n">
        <v>0</v>
      </c>
      <c r="C73" s="325" t="n">
        <v>0</v>
      </c>
      <c r="D73" s="325" t="n">
        <v>0</v>
      </c>
      <c r="E73" s="325" t="n">
        <v>0</v>
      </c>
      <c r="F73" s="325" t="n">
        <v>0</v>
      </c>
      <c r="G73" s="325" t="n">
        <v>28375600</v>
      </c>
      <c r="H73" s="325" t="n">
        <v>3706550</v>
      </c>
      <c r="I73" s="325" t="n">
        <v>310042</v>
      </c>
      <c r="J73" s="325" t="n">
        <v>0</v>
      </c>
      <c r="K73" s="325" t="n">
        <v>0</v>
      </c>
      <c r="L73" s="325" t="n">
        <v>1397840</v>
      </c>
      <c r="M73" s="325" t="n">
        <v>465245</v>
      </c>
      <c r="N73" s="325" t="n">
        <v>1339392</v>
      </c>
      <c r="O73" s="325" t="n">
        <v>0</v>
      </c>
      <c r="P73" s="325" t="n">
        <v>0</v>
      </c>
      <c r="Q73" s="325" t="n">
        <v>0</v>
      </c>
      <c r="R73" s="325" t="n">
        <v>571794</v>
      </c>
      <c r="S73" s="325" t="n">
        <v>0</v>
      </c>
      <c r="T73" s="325" t="n">
        <v>0</v>
      </c>
      <c r="U73" s="325" t="n">
        <v>1374158</v>
      </c>
      <c r="V73" s="325" t="n">
        <v>0</v>
      </c>
      <c r="W73" s="325" t="n">
        <v>0</v>
      </c>
      <c r="X73" s="325" t="n">
        <v>0</v>
      </c>
      <c r="Y73" s="325" t="n">
        <v>0</v>
      </c>
      <c r="Z73" s="325" t="n">
        <v>0</v>
      </c>
      <c r="AA73" s="325" t="n">
        <v>0</v>
      </c>
      <c r="AB73" s="325" t="n">
        <v>1297668</v>
      </c>
      <c r="AC73" s="325" t="n">
        <v>3626256</v>
      </c>
      <c r="AD73" s="325" t="n">
        <v>0</v>
      </c>
      <c r="AE73" s="325" t="n">
        <v>0</v>
      </c>
      <c r="AF73" s="325" t="n">
        <v>626018</v>
      </c>
      <c r="AG73" s="325" t="n">
        <v>0</v>
      </c>
      <c r="AH73" s="325" t="n">
        <v>0</v>
      </c>
      <c r="AI73" s="325" t="n">
        <v>0</v>
      </c>
      <c r="AJ73" s="325" t="n">
        <v>0</v>
      </c>
      <c r="AK73" s="325" t="n">
        <v>284453431</v>
      </c>
      <c r="AL73" s="325" t="n">
        <v>0</v>
      </c>
      <c r="AM73" s="325" t="n">
        <v>0</v>
      </c>
      <c r="AN73" s="325" t="n">
        <v>2117792</v>
      </c>
      <c r="AO73" s="325" t="n">
        <v>0</v>
      </c>
      <c r="AP73" s="325" t="n">
        <v>0</v>
      </c>
      <c r="AQ73" s="325" t="n">
        <v>55134</v>
      </c>
      <c r="AR73" s="325" t="n">
        <v>1857366</v>
      </c>
      <c r="AS73" s="325" t="n">
        <v>0</v>
      </c>
      <c r="AT73" s="325" t="n">
        <v>0</v>
      </c>
      <c r="AU73" s="325" t="n">
        <v>0</v>
      </c>
      <c r="AV73" s="325" t="n">
        <v>0</v>
      </c>
      <c r="AW73" s="325" t="n">
        <v>0</v>
      </c>
      <c r="AX73" s="325" t="n">
        <v>0</v>
      </c>
      <c r="AY73" s="325" t="n">
        <v>0</v>
      </c>
      <c r="AZ73" s="325" t="n">
        <v>136461</v>
      </c>
      <c r="BA73" s="325" t="n">
        <v>665763</v>
      </c>
      <c r="BB73" s="325" t="n">
        <v>1076001</v>
      </c>
      <c r="BC73" s="325" t="n">
        <v>0</v>
      </c>
      <c r="BD73" s="325" t="n">
        <v>0</v>
      </c>
      <c r="BE73" s="325" t="n">
        <v>0</v>
      </c>
      <c r="BF73" s="325" t="n">
        <v>3968545</v>
      </c>
      <c r="BG73" s="325" t="n">
        <v>5951514</v>
      </c>
      <c r="BH73" s="325" t="n">
        <v>0</v>
      </c>
      <c r="BI73" s="325" t="n">
        <v>192133</v>
      </c>
      <c r="BJ73" s="325" t="n">
        <v>1017852</v>
      </c>
    </row>
    <row r="74" customFormat="false" ht="12.75" hidden="false" customHeight="true" outlineLevel="0" collapsed="false">
      <c r="A74" s="324" t="s">
        <v>509</v>
      </c>
      <c r="B74" s="325" t="n">
        <v>0</v>
      </c>
      <c r="C74" s="325" t="n">
        <v>0</v>
      </c>
      <c r="D74" s="325" t="n">
        <v>0</v>
      </c>
      <c r="E74" s="325" t="n">
        <v>0</v>
      </c>
      <c r="F74" s="325" t="n">
        <v>0</v>
      </c>
      <c r="G74" s="325" t="n">
        <v>28375600</v>
      </c>
      <c r="H74" s="325" t="n">
        <v>3706550</v>
      </c>
      <c r="I74" s="325" t="n">
        <v>310042</v>
      </c>
      <c r="J74" s="325" t="n">
        <v>0</v>
      </c>
      <c r="K74" s="325" t="n">
        <v>0</v>
      </c>
      <c r="L74" s="325" t="n">
        <v>1435253</v>
      </c>
      <c r="M74" s="325" t="n">
        <v>465245</v>
      </c>
      <c r="N74" s="325" t="n">
        <v>1339392</v>
      </c>
      <c r="O74" s="325" t="n">
        <v>0</v>
      </c>
      <c r="P74" s="325" t="n">
        <v>0</v>
      </c>
      <c r="Q74" s="325" t="n">
        <v>0</v>
      </c>
      <c r="R74" s="325" t="n">
        <v>571794</v>
      </c>
      <c r="S74" s="325" t="n">
        <v>0</v>
      </c>
      <c r="T74" s="325" t="n">
        <v>0</v>
      </c>
      <c r="U74" s="325" t="n">
        <v>1374158</v>
      </c>
      <c r="V74" s="325" t="n">
        <v>0</v>
      </c>
      <c r="W74" s="325" t="n">
        <v>0</v>
      </c>
      <c r="X74" s="325" t="n">
        <v>0</v>
      </c>
      <c r="Y74" s="325" t="n">
        <v>0</v>
      </c>
      <c r="Z74" s="325" t="n">
        <v>0</v>
      </c>
      <c r="AA74" s="325" t="n">
        <v>0</v>
      </c>
      <c r="AB74" s="325" t="n">
        <v>1322042</v>
      </c>
      <c r="AC74" s="325" t="n">
        <v>3626256</v>
      </c>
      <c r="AD74" s="325" t="n">
        <v>0</v>
      </c>
      <c r="AE74" s="325" t="n">
        <v>0</v>
      </c>
      <c r="AF74" s="325" t="n">
        <v>626018</v>
      </c>
      <c r="AG74" s="325" t="n">
        <v>0</v>
      </c>
      <c r="AH74" s="325" t="n">
        <v>0</v>
      </c>
      <c r="AI74" s="325" t="n">
        <v>0</v>
      </c>
      <c r="AJ74" s="325" t="n">
        <v>0</v>
      </c>
      <c r="AK74" s="325" t="n">
        <v>286880026</v>
      </c>
      <c r="AL74" s="325" t="n">
        <v>0</v>
      </c>
      <c r="AM74" s="325" t="n">
        <v>0</v>
      </c>
      <c r="AN74" s="325" t="n">
        <v>2117792</v>
      </c>
      <c r="AO74" s="325" t="n">
        <v>0</v>
      </c>
      <c r="AP74" s="325" t="n">
        <v>0</v>
      </c>
      <c r="AQ74" s="325" t="n">
        <v>55134</v>
      </c>
      <c r="AR74" s="325" t="n">
        <v>1857366</v>
      </c>
      <c r="AS74" s="325" t="n">
        <v>0</v>
      </c>
      <c r="AT74" s="325" t="n">
        <v>0</v>
      </c>
      <c r="AU74" s="325" t="n">
        <v>0</v>
      </c>
      <c r="AV74" s="325" t="n">
        <v>0</v>
      </c>
      <c r="AW74" s="325" t="n">
        <v>0</v>
      </c>
      <c r="AX74" s="325" t="n">
        <v>0</v>
      </c>
      <c r="AY74" s="325" t="n">
        <v>0</v>
      </c>
      <c r="AZ74" s="325" t="n">
        <v>136461</v>
      </c>
      <c r="BA74" s="325" t="n">
        <v>665763</v>
      </c>
      <c r="BB74" s="325" t="n">
        <v>1076001</v>
      </c>
      <c r="BC74" s="325" t="n">
        <v>0</v>
      </c>
      <c r="BD74" s="325" t="n">
        <v>0</v>
      </c>
      <c r="BE74" s="325" t="n">
        <v>0</v>
      </c>
      <c r="BF74" s="325" t="n">
        <v>3968545</v>
      </c>
      <c r="BG74" s="325" t="n">
        <v>19027927</v>
      </c>
      <c r="BH74" s="325" t="n">
        <v>0</v>
      </c>
      <c r="BI74" s="325" t="n">
        <v>194477</v>
      </c>
      <c r="BJ74" s="325" t="n">
        <v>1017852</v>
      </c>
    </row>
    <row r="75" customFormat="false" ht="12.75" hidden="false" customHeight="true" outlineLevel="0" collapsed="false">
      <c r="A75" s="324" t="s">
        <v>500</v>
      </c>
      <c r="B75" s="326"/>
      <c r="C75" s="326"/>
      <c r="D75" s="326"/>
      <c r="E75" s="326"/>
      <c r="F75" s="326"/>
      <c r="G75" s="326" t="s">
        <v>501</v>
      </c>
      <c r="H75" s="326"/>
      <c r="I75" s="326" t="s">
        <v>501</v>
      </c>
      <c r="J75" s="326"/>
      <c r="K75" s="326"/>
      <c r="L75" s="326" t="s">
        <v>501</v>
      </c>
      <c r="M75" s="326" t="s">
        <v>501</v>
      </c>
      <c r="N75" s="326"/>
      <c r="O75" s="326"/>
      <c r="P75" s="326"/>
      <c r="Q75" s="326"/>
      <c r="R75" s="326"/>
      <c r="S75" s="326"/>
      <c r="T75" s="326"/>
      <c r="U75" s="326"/>
      <c r="V75" s="326"/>
      <c r="W75" s="326"/>
      <c r="X75" s="326"/>
      <c r="Y75" s="326"/>
      <c r="Z75" s="326"/>
      <c r="AA75" s="326"/>
      <c r="AB75" s="326"/>
      <c r="AC75" s="326"/>
      <c r="AD75" s="326"/>
      <c r="AE75" s="326"/>
      <c r="AF75" s="326"/>
      <c r="AG75" s="326"/>
      <c r="AH75" s="326"/>
      <c r="AI75" s="326"/>
      <c r="AJ75" s="326"/>
      <c r="AK75" s="326" t="s">
        <v>501</v>
      </c>
      <c r="AL75" s="326"/>
      <c r="AM75" s="326"/>
      <c r="AN75" s="326"/>
      <c r="AO75" s="326"/>
      <c r="AP75" s="326"/>
      <c r="AQ75" s="326"/>
      <c r="AR75" s="326" t="s">
        <v>501</v>
      </c>
      <c r="AS75" s="326"/>
      <c r="AT75" s="326"/>
      <c r="AU75" s="326"/>
      <c r="AV75" s="326"/>
      <c r="AW75" s="326"/>
      <c r="AX75" s="326"/>
      <c r="AY75" s="326"/>
      <c r="AZ75" s="326"/>
      <c r="BA75" s="326"/>
      <c r="BB75" s="326" t="s">
        <v>501</v>
      </c>
      <c r="BC75" s="326"/>
      <c r="BD75" s="326"/>
      <c r="BE75" s="326"/>
      <c r="BF75" s="326" t="s">
        <v>501</v>
      </c>
      <c r="BG75" s="326" t="s">
        <v>501</v>
      </c>
      <c r="BH75" s="326"/>
      <c r="BI75" s="326"/>
      <c r="BJ75" s="326" t="s">
        <v>501</v>
      </c>
    </row>
    <row r="76" customFormat="false" ht="12.75" hidden="false" customHeight="true" outlineLevel="0" collapsed="false">
      <c r="A76" s="324" t="s">
        <v>502</v>
      </c>
      <c r="B76" s="326"/>
      <c r="C76" s="326"/>
      <c r="D76" s="326"/>
      <c r="E76" s="326"/>
      <c r="F76" s="326"/>
      <c r="G76" s="326"/>
      <c r="H76" s="326" t="s">
        <v>501</v>
      </c>
      <c r="I76" s="326"/>
      <c r="J76" s="326"/>
      <c r="K76" s="326"/>
      <c r="L76" s="326"/>
      <c r="M76" s="326"/>
      <c r="N76" s="326"/>
      <c r="O76" s="326"/>
      <c r="P76" s="326"/>
      <c r="Q76" s="326"/>
      <c r="R76" s="326"/>
      <c r="S76" s="326"/>
      <c r="T76" s="326"/>
      <c r="U76" s="326"/>
      <c r="V76" s="326"/>
      <c r="W76" s="326"/>
      <c r="X76" s="326"/>
      <c r="Y76" s="326"/>
      <c r="Z76" s="326"/>
      <c r="AA76" s="326"/>
      <c r="AB76" s="326"/>
      <c r="AC76" s="326"/>
      <c r="AD76" s="326"/>
      <c r="AE76" s="326"/>
      <c r="AF76" s="326"/>
      <c r="AG76" s="326"/>
      <c r="AH76" s="326"/>
      <c r="AI76" s="326"/>
      <c r="AJ76" s="326"/>
      <c r="AK76" s="326"/>
      <c r="AL76" s="326"/>
      <c r="AM76" s="326"/>
      <c r="AN76" s="326"/>
      <c r="AO76" s="326"/>
      <c r="AP76" s="326"/>
      <c r="AQ76" s="326" t="s">
        <v>501</v>
      </c>
      <c r="AR76" s="326"/>
      <c r="AS76" s="326"/>
      <c r="AT76" s="326"/>
      <c r="AU76" s="326"/>
      <c r="AV76" s="326"/>
      <c r="AW76" s="326"/>
      <c r="AX76" s="326"/>
      <c r="AY76" s="326"/>
      <c r="AZ76" s="326"/>
      <c r="BA76" s="326"/>
      <c r="BB76" s="326"/>
      <c r="BC76" s="326"/>
      <c r="BD76" s="326"/>
      <c r="BE76" s="326"/>
      <c r="BF76" s="326"/>
      <c r="BG76" s="326"/>
      <c r="BH76" s="326"/>
      <c r="BI76" s="326"/>
      <c r="BJ76" s="326"/>
    </row>
    <row r="77" customFormat="false" ht="12.75" hidden="false" customHeight="true" outlineLevel="0" collapsed="false">
      <c r="A77" s="324" t="s">
        <v>510</v>
      </c>
      <c r="B77" s="325" t="n">
        <v>0</v>
      </c>
      <c r="C77" s="325" t="n">
        <v>0</v>
      </c>
      <c r="D77" s="325" t="n">
        <v>0</v>
      </c>
      <c r="E77" s="325" t="n">
        <v>0</v>
      </c>
      <c r="F77" s="325" t="n">
        <v>0</v>
      </c>
      <c r="G77" s="325" t="n">
        <v>0</v>
      </c>
      <c r="H77" s="325" t="n">
        <v>0</v>
      </c>
      <c r="I77" s="325" t="n">
        <v>0</v>
      </c>
      <c r="J77" s="325" t="n">
        <v>0</v>
      </c>
      <c r="K77" s="325" t="n">
        <v>0</v>
      </c>
      <c r="L77" s="325" t="n">
        <v>0</v>
      </c>
      <c r="M77" s="325" t="n">
        <v>0</v>
      </c>
      <c r="N77" s="325" t="n">
        <v>0</v>
      </c>
      <c r="O77" s="325" t="n">
        <v>0</v>
      </c>
      <c r="P77" s="325" t="n">
        <v>0</v>
      </c>
      <c r="Q77" s="325" t="n">
        <v>0</v>
      </c>
      <c r="R77" s="325" t="n">
        <v>1146414</v>
      </c>
      <c r="S77" s="325" t="n">
        <v>33091099</v>
      </c>
      <c r="T77" s="325" t="n">
        <v>0</v>
      </c>
      <c r="U77" s="325" t="n">
        <v>33091099</v>
      </c>
      <c r="V77" s="325" t="n">
        <v>0</v>
      </c>
      <c r="W77" s="325" t="n">
        <v>0</v>
      </c>
      <c r="X77" s="325" t="n">
        <v>0</v>
      </c>
      <c r="Y77" s="325" t="n">
        <v>33091099</v>
      </c>
      <c r="Z77" s="325" t="n">
        <v>0</v>
      </c>
      <c r="AA77" s="325" t="n">
        <v>0</v>
      </c>
      <c r="AB77" s="325" t="n">
        <v>33091099</v>
      </c>
      <c r="AC77" s="325" t="n">
        <v>6848862</v>
      </c>
      <c r="AD77" s="325" t="n">
        <v>0</v>
      </c>
      <c r="AE77" s="325" t="n">
        <v>0</v>
      </c>
      <c r="AF77" s="325" t="n">
        <v>7090997</v>
      </c>
      <c r="AG77" s="325" t="n">
        <v>0</v>
      </c>
      <c r="AH77" s="325" t="n">
        <v>7090997</v>
      </c>
      <c r="AI77" s="325" t="n">
        <v>0</v>
      </c>
      <c r="AJ77" s="325" t="n">
        <v>0</v>
      </c>
      <c r="AK77" s="325" t="n">
        <v>0</v>
      </c>
      <c r="AL77" s="325" t="n">
        <v>2237684</v>
      </c>
      <c r="AM77" s="325" t="n">
        <v>33091099</v>
      </c>
      <c r="AN77" s="325" t="n">
        <v>0</v>
      </c>
      <c r="AO77" s="325" t="n">
        <v>7090997</v>
      </c>
      <c r="AP77" s="325" t="n">
        <v>7090997</v>
      </c>
      <c r="AQ77" s="325" t="n">
        <v>0</v>
      </c>
      <c r="AR77" s="325" t="n">
        <v>0</v>
      </c>
      <c r="AS77" s="325" t="n">
        <v>0</v>
      </c>
      <c r="AT77" s="325" t="n">
        <v>0</v>
      </c>
      <c r="AU77" s="325" t="n">
        <v>7090997</v>
      </c>
      <c r="AV77" s="325" t="n">
        <v>0</v>
      </c>
      <c r="AW77" s="325" t="n">
        <v>0</v>
      </c>
      <c r="AX77" s="325" t="n">
        <v>0</v>
      </c>
      <c r="AY77" s="325" t="n">
        <v>0</v>
      </c>
      <c r="AZ77" s="325" t="n">
        <v>33091099</v>
      </c>
      <c r="BA77" s="325" t="n">
        <v>33091099</v>
      </c>
      <c r="BB77" s="325" t="n">
        <v>0</v>
      </c>
      <c r="BC77" s="325" t="n">
        <v>0</v>
      </c>
      <c r="BD77" s="325" t="n">
        <v>0</v>
      </c>
      <c r="BE77" s="325" t="n">
        <v>0</v>
      </c>
      <c r="BF77" s="325" t="n">
        <v>0</v>
      </c>
      <c r="BG77" s="325" t="n">
        <v>0</v>
      </c>
      <c r="BH77" s="325" t="n">
        <v>0</v>
      </c>
      <c r="BI77" s="325" t="n">
        <v>0</v>
      </c>
      <c r="BJ77" s="325" t="n">
        <v>0</v>
      </c>
    </row>
    <row r="78" customFormat="false" ht="12.75" hidden="false" customHeight="true" outlineLevel="0" collapsed="false">
      <c r="A78" s="324" t="s">
        <v>511</v>
      </c>
      <c r="B78" s="325" t="n">
        <v>0</v>
      </c>
      <c r="C78" s="325" t="n">
        <v>0</v>
      </c>
      <c r="D78" s="325" t="n">
        <v>0</v>
      </c>
      <c r="E78" s="325" t="n">
        <v>0</v>
      </c>
      <c r="F78" s="325" t="n">
        <v>0</v>
      </c>
      <c r="G78" s="325" t="n">
        <v>0</v>
      </c>
      <c r="H78" s="325" t="n">
        <v>0</v>
      </c>
      <c r="I78" s="325" t="n">
        <v>0</v>
      </c>
      <c r="J78" s="325" t="n">
        <v>0</v>
      </c>
      <c r="K78" s="325" t="n">
        <v>0</v>
      </c>
      <c r="L78" s="325" t="n">
        <v>0</v>
      </c>
      <c r="M78" s="325" t="n">
        <v>0</v>
      </c>
      <c r="N78" s="325" t="n">
        <v>0</v>
      </c>
      <c r="O78" s="325" t="n">
        <v>0</v>
      </c>
      <c r="P78" s="325" t="n">
        <v>0</v>
      </c>
      <c r="Q78" s="325" t="n">
        <v>0</v>
      </c>
      <c r="R78" s="325" t="n">
        <v>1146414</v>
      </c>
      <c r="S78" s="325" t="n">
        <v>40240379</v>
      </c>
      <c r="T78" s="325" t="n">
        <v>0</v>
      </c>
      <c r="U78" s="325" t="n">
        <v>40240379</v>
      </c>
      <c r="V78" s="325" t="n">
        <v>0</v>
      </c>
      <c r="W78" s="325" t="n">
        <v>0</v>
      </c>
      <c r="X78" s="325" t="n">
        <v>0</v>
      </c>
      <c r="Y78" s="325" t="n">
        <v>40240379</v>
      </c>
      <c r="Z78" s="325" t="n">
        <v>0</v>
      </c>
      <c r="AA78" s="325" t="n">
        <v>0</v>
      </c>
      <c r="AB78" s="325" t="n">
        <v>40240379</v>
      </c>
      <c r="AC78" s="325" t="n">
        <v>6848862</v>
      </c>
      <c r="AD78" s="325" t="n">
        <v>0</v>
      </c>
      <c r="AE78" s="325" t="n">
        <v>0</v>
      </c>
      <c r="AF78" s="325" t="n">
        <v>7090997</v>
      </c>
      <c r="AG78" s="325" t="n">
        <v>0</v>
      </c>
      <c r="AH78" s="325" t="n">
        <v>7090997</v>
      </c>
      <c r="AI78" s="325" t="n">
        <v>0</v>
      </c>
      <c r="AJ78" s="325" t="n">
        <v>0</v>
      </c>
      <c r="AK78" s="325" t="n">
        <v>0</v>
      </c>
      <c r="AL78" s="325" t="n">
        <v>2237684</v>
      </c>
      <c r="AM78" s="325" t="n">
        <v>40240379</v>
      </c>
      <c r="AN78" s="325" t="n">
        <v>0</v>
      </c>
      <c r="AO78" s="325" t="n">
        <v>7090997</v>
      </c>
      <c r="AP78" s="325" t="n">
        <v>7090997</v>
      </c>
      <c r="AQ78" s="325" t="n">
        <v>0</v>
      </c>
      <c r="AR78" s="325" t="n">
        <v>0</v>
      </c>
      <c r="AS78" s="325" t="n">
        <v>0</v>
      </c>
      <c r="AT78" s="325" t="n">
        <v>0</v>
      </c>
      <c r="AU78" s="325" t="n">
        <v>7090997</v>
      </c>
      <c r="AV78" s="325" t="n">
        <v>0</v>
      </c>
      <c r="AW78" s="325" t="n">
        <v>0</v>
      </c>
      <c r="AX78" s="325" t="n">
        <v>0</v>
      </c>
      <c r="AY78" s="325" t="n">
        <v>0</v>
      </c>
      <c r="AZ78" s="325" t="n">
        <v>40240379</v>
      </c>
      <c r="BA78" s="325" t="n">
        <v>40240379</v>
      </c>
      <c r="BB78" s="325" t="n">
        <v>0</v>
      </c>
      <c r="BC78" s="325" t="n">
        <v>0</v>
      </c>
      <c r="BD78" s="325" t="n">
        <v>0</v>
      </c>
      <c r="BE78" s="325" t="n">
        <v>0</v>
      </c>
      <c r="BF78" s="325" t="n">
        <v>0</v>
      </c>
      <c r="BG78" s="325" t="n">
        <v>0</v>
      </c>
      <c r="BH78" s="325" t="n">
        <v>0</v>
      </c>
      <c r="BI78" s="325" t="n">
        <v>0</v>
      </c>
      <c r="BJ78" s="325" t="n">
        <v>0</v>
      </c>
    </row>
    <row r="79" customFormat="false" ht="12.75" hidden="false" customHeight="true" outlineLevel="0" collapsed="false">
      <c r="A79" s="324" t="s">
        <v>512</v>
      </c>
      <c r="B79" s="325" t="n">
        <v>0</v>
      </c>
      <c r="C79" s="325" t="n">
        <v>0</v>
      </c>
      <c r="D79" s="325" t="n">
        <v>0</v>
      </c>
      <c r="E79" s="325" t="n">
        <v>0</v>
      </c>
      <c r="F79" s="325" t="n">
        <v>0</v>
      </c>
      <c r="G79" s="325" t="n">
        <v>0</v>
      </c>
      <c r="H79" s="325" t="n">
        <v>0</v>
      </c>
      <c r="I79" s="325" t="n">
        <v>0</v>
      </c>
      <c r="J79" s="325" t="n">
        <v>0</v>
      </c>
      <c r="K79" s="325" t="n">
        <v>0</v>
      </c>
      <c r="L79" s="325" t="n">
        <v>0</v>
      </c>
      <c r="M79" s="325" t="n">
        <v>0</v>
      </c>
      <c r="N79" s="325" t="n">
        <v>0</v>
      </c>
      <c r="O79" s="325" t="n">
        <v>0</v>
      </c>
      <c r="P79" s="325" t="n">
        <v>0</v>
      </c>
      <c r="Q79" s="325" t="n">
        <v>0</v>
      </c>
      <c r="R79" s="325" t="n">
        <v>0</v>
      </c>
      <c r="S79" s="325" t="n">
        <v>0</v>
      </c>
      <c r="T79" s="325" t="n">
        <v>0</v>
      </c>
      <c r="U79" s="325" t="n">
        <v>0</v>
      </c>
      <c r="V79" s="325" t="n">
        <v>0</v>
      </c>
      <c r="W79" s="325" t="n">
        <v>0</v>
      </c>
      <c r="X79" s="325" t="n">
        <v>0</v>
      </c>
      <c r="Y79" s="325" t="n">
        <v>0</v>
      </c>
      <c r="Z79" s="325" t="n">
        <v>0</v>
      </c>
      <c r="AA79" s="325" t="n">
        <v>0</v>
      </c>
      <c r="AB79" s="325" t="n">
        <v>0</v>
      </c>
      <c r="AC79" s="325" t="n">
        <v>0</v>
      </c>
      <c r="AD79" s="325" t="n">
        <v>0</v>
      </c>
      <c r="AE79" s="325" t="n">
        <v>0</v>
      </c>
      <c r="AF79" s="325" t="n">
        <v>0</v>
      </c>
      <c r="AG79" s="325" t="n">
        <v>0</v>
      </c>
      <c r="AH79" s="325" t="n">
        <v>0</v>
      </c>
      <c r="AI79" s="325" t="n">
        <v>0</v>
      </c>
      <c r="AJ79" s="325" t="n">
        <v>0</v>
      </c>
      <c r="AK79" s="325" t="n">
        <v>0</v>
      </c>
      <c r="AL79" s="325" t="n">
        <v>0</v>
      </c>
      <c r="AM79" s="325" t="n">
        <v>0</v>
      </c>
      <c r="AN79" s="325" t="n">
        <v>0</v>
      </c>
      <c r="AO79" s="325" t="n">
        <v>0</v>
      </c>
      <c r="AP79" s="325" t="n">
        <v>0</v>
      </c>
      <c r="AQ79" s="325" t="n">
        <v>0</v>
      </c>
      <c r="AR79" s="325" t="n">
        <v>0</v>
      </c>
      <c r="AS79" s="325" t="n">
        <v>0</v>
      </c>
      <c r="AT79" s="325" t="n">
        <v>0</v>
      </c>
      <c r="AU79" s="325" t="n">
        <v>0</v>
      </c>
      <c r="AV79" s="325" t="n">
        <v>0</v>
      </c>
      <c r="AW79" s="325" t="n">
        <v>0</v>
      </c>
      <c r="AX79" s="325" t="n">
        <v>0</v>
      </c>
      <c r="AY79" s="325" t="n">
        <v>0</v>
      </c>
      <c r="AZ79" s="325" t="n">
        <v>0</v>
      </c>
      <c r="BA79" s="325" t="n">
        <v>0</v>
      </c>
      <c r="BB79" s="325" t="n">
        <v>0</v>
      </c>
      <c r="BC79" s="325" t="n">
        <v>0</v>
      </c>
      <c r="BD79" s="325" t="n">
        <v>0</v>
      </c>
      <c r="BE79" s="325" t="n">
        <v>0</v>
      </c>
      <c r="BF79" s="325" t="n">
        <v>0</v>
      </c>
      <c r="BG79" s="325" t="n">
        <v>0</v>
      </c>
      <c r="BH79" s="325" t="n">
        <v>0</v>
      </c>
      <c r="BI79" s="325" t="n">
        <v>0</v>
      </c>
      <c r="BJ79" s="325" t="n">
        <v>0</v>
      </c>
    </row>
    <row r="80" customFormat="false" ht="12.75" hidden="false" customHeight="true" outlineLevel="0" collapsed="false">
      <c r="A80" s="324" t="s">
        <v>513</v>
      </c>
      <c r="B80" s="325" t="n">
        <v>0</v>
      </c>
      <c r="C80" s="325" t="n">
        <v>0</v>
      </c>
      <c r="D80" s="325" t="n">
        <v>0</v>
      </c>
      <c r="E80" s="325" t="n">
        <v>0</v>
      </c>
      <c r="F80" s="325" t="n">
        <v>0</v>
      </c>
      <c r="G80" s="325" t="n">
        <v>0</v>
      </c>
      <c r="H80" s="325" t="n">
        <v>0</v>
      </c>
      <c r="I80" s="325" t="n">
        <v>0</v>
      </c>
      <c r="J80" s="325" t="n">
        <v>0</v>
      </c>
      <c r="K80" s="325" t="n">
        <v>0</v>
      </c>
      <c r="L80" s="325" t="n">
        <v>0</v>
      </c>
      <c r="M80" s="325" t="n">
        <v>0</v>
      </c>
      <c r="N80" s="325" t="n">
        <v>0</v>
      </c>
      <c r="O80" s="325" t="n">
        <v>0</v>
      </c>
      <c r="P80" s="325" t="n">
        <v>0</v>
      </c>
      <c r="Q80" s="325" t="n">
        <v>0</v>
      </c>
      <c r="R80" s="325" t="n">
        <v>2392</v>
      </c>
      <c r="S80" s="325" t="n">
        <v>49691</v>
      </c>
      <c r="T80" s="325" t="n">
        <v>0</v>
      </c>
      <c r="U80" s="325" t="n">
        <v>49691</v>
      </c>
      <c r="V80" s="325" t="n">
        <v>0</v>
      </c>
      <c r="W80" s="325" t="n">
        <v>0</v>
      </c>
      <c r="X80" s="325" t="n">
        <v>0</v>
      </c>
      <c r="Y80" s="325" t="n">
        <v>49691</v>
      </c>
      <c r="Z80" s="325" t="n">
        <v>0</v>
      </c>
      <c r="AA80" s="325" t="n">
        <v>0</v>
      </c>
      <c r="AB80" s="325" t="n">
        <v>49691</v>
      </c>
      <c r="AC80" s="325" t="n">
        <v>14070</v>
      </c>
      <c r="AD80" s="325" t="n">
        <v>0</v>
      </c>
      <c r="AE80" s="325" t="n">
        <v>0</v>
      </c>
      <c r="AF80" s="325" t="n">
        <v>13913</v>
      </c>
      <c r="AG80" s="325" t="n">
        <v>0</v>
      </c>
      <c r="AH80" s="325" t="n">
        <v>13913</v>
      </c>
      <c r="AI80" s="325" t="n">
        <v>0</v>
      </c>
      <c r="AJ80" s="325" t="n">
        <v>0</v>
      </c>
      <c r="AK80" s="325" t="n">
        <v>0</v>
      </c>
      <c r="AL80" s="325" t="n">
        <v>1258</v>
      </c>
      <c r="AM80" s="325" t="n">
        <v>49691</v>
      </c>
      <c r="AN80" s="325" t="n">
        <v>0</v>
      </c>
      <c r="AO80" s="325" t="n">
        <v>13913</v>
      </c>
      <c r="AP80" s="325" t="n">
        <v>13913</v>
      </c>
      <c r="AQ80" s="325" t="n">
        <v>0</v>
      </c>
      <c r="AR80" s="325" t="n">
        <v>0</v>
      </c>
      <c r="AS80" s="325" t="n">
        <v>0</v>
      </c>
      <c r="AT80" s="325" t="n">
        <v>0</v>
      </c>
      <c r="AU80" s="325" t="n">
        <v>13913</v>
      </c>
      <c r="AV80" s="325" t="n">
        <v>0</v>
      </c>
      <c r="AW80" s="325" t="n">
        <v>0</v>
      </c>
      <c r="AX80" s="325" t="n">
        <v>0</v>
      </c>
      <c r="AY80" s="325" t="n">
        <v>0</v>
      </c>
      <c r="AZ80" s="325" t="n">
        <v>49691</v>
      </c>
      <c r="BA80" s="325" t="n">
        <v>49691</v>
      </c>
      <c r="BB80" s="325" t="n">
        <v>0</v>
      </c>
      <c r="BC80" s="325" t="n">
        <v>0</v>
      </c>
      <c r="BD80" s="325" t="n">
        <v>0</v>
      </c>
      <c r="BE80" s="325" t="n">
        <v>0</v>
      </c>
      <c r="BF80" s="325" t="n">
        <v>0</v>
      </c>
      <c r="BG80" s="325" t="n">
        <v>0</v>
      </c>
      <c r="BH80" s="325" t="n">
        <v>0</v>
      </c>
      <c r="BI80" s="325" t="n">
        <v>0</v>
      </c>
      <c r="BJ80" s="325" t="n">
        <v>0</v>
      </c>
    </row>
    <row r="81" customFormat="false" ht="12.75" hidden="false" customHeight="true" outlineLevel="0" collapsed="false">
      <c r="A81" s="328"/>
      <c r="B81" s="325"/>
      <c r="C81" s="325"/>
      <c r="D81" s="325"/>
      <c r="E81" s="325"/>
      <c r="F81" s="325"/>
      <c r="G81" s="325"/>
      <c r="H81" s="325"/>
      <c r="I81" s="325"/>
      <c r="J81" s="325"/>
      <c r="K81" s="325"/>
      <c r="L81" s="325"/>
      <c r="M81" s="325"/>
      <c r="N81" s="325"/>
      <c r="O81" s="325"/>
      <c r="P81" s="325"/>
      <c r="Q81" s="325"/>
      <c r="R81" s="325"/>
      <c r="S81" s="325"/>
      <c r="T81" s="325"/>
      <c r="U81" s="325"/>
      <c r="V81" s="325"/>
      <c r="W81" s="325"/>
      <c r="X81" s="325"/>
      <c r="Y81" s="325"/>
      <c r="Z81" s="325"/>
      <c r="AA81" s="325"/>
      <c r="AB81" s="325"/>
      <c r="AC81" s="325"/>
      <c r="AD81" s="325"/>
      <c r="AE81" s="325"/>
      <c r="AF81" s="325"/>
      <c r="AG81" s="325"/>
      <c r="AH81" s="325"/>
      <c r="AI81" s="325"/>
      <c r="AJ81" s="325"/>
      <c r="AK81" s="325"/>
      <c r="AL81" s="325"/>
      <c r="AM81" s="325"/>
      <c r="AN81" s="325"/>
      <c r="AO81" s="325"/>
      <c r="AP81" s="325"/>
      <c r="AQ81" s="325"/>
      <c r="AR81" s="325"/>
      <c r="AS81" s="325"/>
      <c r="AT81" s="325"/>
      <c r="AU81" s="325"/>
      <c r="AV81" s="325"/>
      <c r="AW81" s="325"/>
      <c r="AX81" s="325"/>
      <c r="AY81" s="325"/>
      <c r="AZ81" s="325"/>
      <c r="BA81" s="325"/>
      <c r="BB81" s="325"/>
      <c r="BC81" s="325"/>
      <c r="BD81" s="325"/>
      <c r="BE81" s="325"/>
      <c r="BF81" s="325"/>
      <c r="BG81" s="325"/>
      <c r="BH81" s="325"/>
      <c r="BI81" s="325"/>
      <c r="BJ81" s="325"/>
    </row>
    <row r="82" customFormat="false" ht="12.75" hidden="false" customHeight="true" outlineLevel="0" collapsed="false">
      <c r="A82" s="324" t="s">
        <v>475</v>
      </c>
      <c r="B82" s="330" t="s">
        <v>483</v>
      </c>
      <c r="C82" s="330" t="s">
        <v>476</v>
      </c>
      <c r="D82" s="330" t="s">
        <v>488</v>
      </c>
      <c r="E82" s="330" t="s">
        <v>417</v>
      </c>
      <c r="F82" s="330" t="s">
        <v>489</v>
      </c>
      <c r="G82" s="330" t="s">
        <v>514</v>
      </c>
      <c r="H82" s="330" t="s">
        <v>426</v>
      </c>
      <c r="I82" s="330" t="s">
        <v>515</v>
      </c>
      <c r="J82" s="330" t="s">
        <v>430</v>
      </c>
      <c r="K82" s="330" t="s">
        <v>479</v>
      </c>
      <c r="L82" s="330" t="s">
        <v>484</v>
      </c>
      <c r="M82" s="330" t="s">
        <v>486</v>
      </c>
      <c r="N82" s="330" t="s">
        <v>487</v>
      </c>
      <c r="O82" s="330" t="s">
        <v>516</v>
      </c>
      <c r="P82" s="330" t="s">
        <v>517</v>
      </c>
      <c r="Q82" s="330" t="s">
        <v>452</v>
      </c>
      <c r="R82" s="330" t="s">
        <v>518</v>
      </c>
      <c r="S82" s="330" t="s">
        <v>519</v>
      </c>
      <c r="T82" s="330" t="s">
        <v>482</v>
      </c>
      <c r="U82" s="330" t="s">
        <v>480</v>
      </c>
      <c r="V82" s="330" t="s">
        <v>477</v>
      </c>
      <c r="W82" s="330" t="s">
        <v>520</v>
      </c>
      <c r="X82" s="330" t="s">
        <v>478</v>
      </c>
      <c r="Y82" s="330" t="s">
        <v>521</v>
      </c>
      <c r="Z82" s="330" t="s">
        <v>485</v>
      </c>
      <c r="AA82" s="330" t="s">
        <v>481</v>
      </c>
      <c r="AB82" s="330" t="s">
        <v>522</v>
      </c>
    </row>
    <row r="83" customFormat="false" ht="12.75" hidden="false" customHeight="true" outlineLevel="0" collapsed="false">
      <c r="A83" s="324" t="s">
        <v>523</v>
      </c>
      <c r="B83" s="331" t="s">
        <v>524</v>
      </c>
      <c r="C83" s="331" t="s">
        <v>525</v>
      </c>
      <c r="D83" s="331" t="s">
        <v>526</v>
      </c>
      <c r="E83" s="331" t="s">
        <v>527</v>
      </c>
      <c r="F83" s="331" t="s">
        <v>528</v>
      </c>
      <c r="G83" s="331" t="s">
        <v>529</v>
      </c>
      <c r="H83" s="331" t="s">
        <v>530</v>
      </c>
      <c r="I83" s="331" t="s">
        <v>531</v>
      </c>
      <c r="J83" s="331" t="s">
        <v>532</v>
      </c>
      <c r="K83" s="331" t="s">
        <v>533</v>
      </c>
      <c r="L83" s="331" t="s">
        <v>534</v>
      </c>
      <c r="M83" s="331" t="s">
        <v>535</v>
      </c>
      <c r="N83" s="331" t="s">
        <v>536</v>
      </c>
      <c r="O83" s="331" t="s">
        <v>537</v>
      </c>
      <c r="P83" s="331" t="s">
        <v>538</v>
      </c>
      <c r="Q83" s="331" t="s">
        <v>539</v>
      </c>
      <c r="R83" s="331" t="s">
        <v>540</v>
      </c>
      <c r="S83" s="331" t="s">
        <v>541</v>
      </c>
      <c r="T83" s="331" t="s">
        <v>542</v>
      </c>
      <c r="U83" s="331" t="s">
        <v>543</v>
      </c>
      <c r="V83" s="331" t="s">
        <v>544</v>
      </c>
      <c r="W83" s="331" t="s">
        <v>545</v>
      </c>
      <c r="X83" s="331" t="s">
        <v>546</v>
      </c>
      <c r="Y83" s="331" t="s">
        <v>547</v>
      </c>
      <c r="Z83" s="331" t="s">
        <v>548</v>
      </c>
      <c r="AA83" s="331" t="s">
        <v>549</v>
      </c>
      <c r="AB83" s="331" t="s">
        <v>550</v>
      </c>
    </row>
    <row r="84" customFormat="false" ht="12.75" hidden="false" customHeight="true" outlineLevel="0" collapsed="false">
      <c r="A84" s="324" t="s">
        <v>124</v>
      </c>
      <c r="B84" s="332" t="n">
        <v>2729</v>
      </c>
      <c r="C84" s="332" t="n">
        <v>5073</v>
      </c>
      <c r="D84" s="332" t="n">
        <v>269070</v>
      </c>
      <c r="E84" s="332" t="n">
        <v>16484</v>
      </c>
      <c r="F84" s="332" t="n">
        <v>1159</v>
      </c>
      <c r="G84" s="332" t="n">
        <v>1886</v>
      </c>
      <c r="H84" s="332" t="n">
        <v>4930</v>
      </c>
      <c r="I84" s="332" t="n">
        <v>84791</v>
      </c>
      <c r="J84" s="332" t="n">
        <v>2360</v>
      </c>
      <c r="K84" s="332" t="n">
        <v>30981</v>
      </c>
      <c r="L84" s="332" t="n">
        <v>51187</v>
      </c>
      <c r="M84" s="332" t="n">
        <v>13670</v>
      </c>
      <c r="N84" s="332" t="n">
        <v>13852</v>
      </c>
      <c r="O84" s="332" t="n">
        <v>1641</v>
      </c>
      <c r="P84" s="332" t="n">
        <v>65241</v>
      </c>
      <c r="Q84" s="332" t="n">
        <v>9342</v>
      </c>
      <c r="R84" s="332" t="n">
        <v>7243</v>
      </c>
      <c r="S84" s="332" t="n">
        <v>7266</v>
      </c>
      <c r="T84" s="332" t="n">
        <v>5678</v>
      </c>
      <c r="U84" s="332" t="n">
        <v>8894</v>
      </c>
      <c r="V84" s="332" t="n">
        <v>3221</v>
      </c>
      <c r="W84" s="332" t="n">
        <v>5958</v>
      </c>
      <c r="X84" s="332" t="n">
        <v>10300</v>
      </c>
      <c r="Y84" s="332" t="n">
        <v>7294</v>
      </c>
      <c r="Z84" s="332" t="n">
        <v>6444</v>
      </c>
      <c r="AA84" s="332" t="n">
        <v>724</v>
      </c>
      <c r="AB84" s="332" t="n">
        <v>6368</v>
      </c>
    </row>
    <row r="85" customFormat="false" ht="12.75" hidden="false" customHeight="true" outlineLevel="0" collapsed="false">
      <c r="A85" s="333" t="s">
        <v>551</v>
      </c>
      <c r="B85" s="334" t="n">
        <v>643786</v>
      </c>
    </row>
    <row r="86" customFormat="false" ht="12.75" hidden="false" customHeight="true" outlineLevel="0" collapsed="false">
      <c r="B86" s="335" t="s">
        <v>552</v>
      </c>
      <c r="D86" s="335" t="s">
        <v>553</v>
      </c>
      <c r="F86" s="335" t="s">
        <v>554</v>
      </c>
      <c r="G86" s="0" t="s">
        <v>555</v>
      </c>
    </row>
    <row r="87" customFormat="false" ht="12.75" hidden="false" customHeight="true" outlineLevel="0" collapsed="false">
      <c r="A87" s="336" t="s">
        <v>556</v>
      </c>
      <c r="B87" s="337" t="str">
        <f aca="false">'Model Sheet 1'!C46</f>
        <v>Valdez</v>
      </c>
      <c r="C87" s="153"/>
      <c r="D87" s="153"/>
      <c r="E87" s="153"/>
      <c r="F87" s="158"/>
    </row>
    <row r="88" customFormat="false" ht="12.75" hidden="false" customHeight="true" outlineLevel="0" collapsed="false">
      <c r="A88" s="338" t="s">
        <v>557</v>
      </c>
      <c r="B88" s="30" t="str">
        <f aca="false">LOOKUP($B$87,$B$45:$BJ$45,$B47:$BJ47)</f>
        <v>Valdez/Cordova</v>
      </c>
      <c r="C88" s="30"/>
      <c r="D88" s="30"/>
      <c r="E88" s="30"/>
      <c r="F88" s="156"/>
    </row>
    <row r="89" customFormat="false" ht="12.75" hidden="false" customHeight="true" outlineLevel="0" collapsed="false">
      <c r="A89" s="338" t="s">
        <v>493</v>
      </c>
      <c r="B89" s="339" t="n">
        <f aca="false">IF(LOOKUP($B$87,$B$45:$BJ$45,$B53:$BJ53)&lt;&gt;"",LOOKUP($B$87,$B$45:$BJ$45,$B53:$BJ53),0)</f>
        <v>0</v>
      </c>
      <c r="C89" s="30"/>
      <c r="D89" s="86" t="n">
        <f aca="false">'Model Sheet 3'!I61</f>
        <v>0</v>
      </c>
      <c r="E89" s="30"/>
      <c r="F89" s="156" t="n">
        <f aca="false">IF(D89&gt;0,D89,B89)</f>
        <v>0</v>
      </c>
    </row>
    <row r="90" customFormat="false" ht="12.75" hidden="false" customHeight="true" outlineLevel="0" collapsed="false">
      <c r="A90" s="338" t="s">
        <v>494</v>
      </c>
      <c r="B90" s="339" t="n">
        <f aca="false">IF(LOOKUP($B$87,$B$45:$BJ$45,$B54:$BJ54)&lt;&gt;"",LOOKUP($B$87,$B$45:$BJ$45,$B54:$BJ54),0)</f>
        <v>0</v>
      </c>
      <c r="C90" s="30"/>
      <c r="D90" s="86" t="n">
        <f aca="false">'Model Sheet 3'!K61</f>
        <v>0</v>
      </c>
      <c r="E90" s="30"/>
      <c r="F90" s="156" t="n">
        <f aca="false">IF(D90&gt;0,D90,B90)</f>
        <v>0</v>
      </c>
    </row>
    <row r="91" customFormat="false" ht="12.75" hidden="false" customHeight="true" outlineLevel="0" collapsed="false">
      <c r="A91" s="338" t="s">
        <v>495</v>
      </c>
      <c r="B91" s="339" t="n">
        <f aca="false">IF(LOOKUP($B$87,$B$45:$BJ$45,$B56:$BJ56)&lt;&gt;"",LOOKUP($B$87,$B$45:$BJ$45,$B56:$BJ56),0)</f>
        <v>0.06</v>
      </c>
      <c r="C91" s="30"/>
      <c r="D91" s="86" t="n">
        <f aca="false">'Model Sheet 3'!I63</f>
        <v>0.06</v>
      </c>
      <c r="E91" s="30"/>
      <c r="F91" s="156" t="n">
        <f aca="false">IF(D91&gt;0,D91,B91)</f>
        <v>0.06</v>
      </c>
    </row>
    <row r="92" customFormat="false" ht="12.75" hidden="false" customHeight="true" outlineLevel="0" collapsed="false">
      <c r="A92" s="338" t="s">
        <v>496</v>
      </c>
      <c r="B92" s="339" t="n">
        <f aca="false">IF(LOOKUP($B$87,$B$45:$BJ$45,$B57:$BJ57)&lt;&gt;"",LOOKUP($B$87,$B$45:$BJ$45,$B57:$BJ57),0)</f>
        <v>0</v>
      </c>
      <c r="C92" s="30"/>
      <c r="D92" s="86" t="n">
        <f aca="false">'Model Sheet 3'!K63</f>
        <v>0</v>
      </c>
      <c r="E92" s="30"/>
      <c r="F92" s="156" t="n">
        <f aca="false">IF(D92&gt;0,D92,B92)</f>
        <v>0</v>
      </c>
    </row>
    <row r="93" customFormat="false" ht="12.75" hidden="false" customHeight="true" outlineLevel="0" collapsed="false">
      <c r="A93" s="338" t="s">
        <v>499</v>
      </c>
      <c r="B93" s="339" t="n">
        <f aca="false">IF(LOOKUP($B$87,$B$45:$BJ$45,$B61:$BJ61)&lt;&gt;"",LOOKUP($B$87,$B$45:$BJ$45,$B61:$BJ61),0)</f>
        <v>0.02</v>
      </c>
      <c r="C93" s="30"/>
      <c r="D93" s="86" t="n">
        <f aca="false">'Model Sheet 3'!J45</f>
        <v>0.02</v>
      </c>
      <c r="E93" s="30"/>
      <c r="F93" s="156" t="n">
        <f aca="false">IF(D93&gt;0,D93,B93)</f>
        <v>0.02</v>
      </c>
    </row>
    <row r="94" customFormat="false" ht="12.75" hidden="false" customHeight="true" outlineLevel="0" collapsed="false">
      <c r="A94" s="338" t="s">
        <v>503</v>
      </c>
      <c r="B94" s="339" t="n">
        <f aca="false">IF(LOOKUP($B$87,$B$45:$BJ$45,$B64:$BJ64)&lt;&gt;"",LOOKUP($B$87,$B$45:$BJ$45,$B64:$BJ64),0)</f>
        <v>0</v>
      </c>
      <c r="C94" s="30"/>
      <c r="D94" s="86" t="n">
        <f aca="false">'Model Sheet 3'!J48</f>
        <v>0</v>
      </c>
      <c r="E94" s="30"/>
      <c r="F94" s="156" t="n">
        <f aca="false">IF(D94&gt;0,D94,B94)</f>
        <v>0</v>
      </c>
    </row>
    <row r="95" customFormat="false" ht="12.75" hidden="false" customHeight="true" outlineLevel="0" collapsed="false">
      <c r="A95" s="338" t="s">
        <v>558</v>
      </c>
      <c r="C95" s="30"/>
      <c r="D95" s="339" t="n">
        <f aca="false">'Model Sheet 3'!E37</f>
        <v>125000</v>
      </c>
      <c r="E95" s="30"/>
      <c r="F95" s="156"/>
      <c r="G95" s="215" t="n">
        <f aca="false">D95/'Model Sheet 1'!D48</f>
        <v>7.48234167365019</v>
      </c>
    </row>
    <row r="96" customFormat="false" ht="12.75" hidden="false" customHeight="true" outlineLevel="0" collapsed="false">
      <c r="A96" s="338" t="s">
        <v>558</v>
      </c>
      <c r="C96" s="30"/>
      <c r="D96" s="339" t="n">
        <f aca="false">D95*B94/B93</f>
        <v>0</v>
      </c>
      <c r="E96" s="30"/>
      <c r="F96" s="156"/>
      <c r="G96" s="340" t="e">
        <f aca="false">G95*D95/D96</f>
        <v>#DIV/0!</v>
      </c>
    </row>
    <row r="97" customFormat="false" ht="12.75" hidden="false" customHeight="true" outlineLevel="0" collapsed="false">
      <c r="A97" s="338" t="s">
        <v>505</v>
      </c>
      <c r="B97" s="339" t="n">
        <f aca="false">IF(LOOKUP($B$87,$B$45:$BJ$45,$B67:$BJ67)&gt;0,LOOKUP($B$87,$B$45:$BJ$45,$B67:$BJ67),0)</f>
        <v>0</v>
      </c>
      <c r="C97" s="30"/>
      <c r="D97" s="86" t="n">
        <f aca="false">'Model Sheet 3'!I62</f>
        <v>0</v>
      </c>
      <c r="E97" s="86"/>
      <c r="F97" s="174" t="n">
        <f aca="false">IF(D97&gt;0,D97,B97)</f>
        <v>0</v>
      </c>
    </row>
    <row r="98" customFormat="false" ht="12.75" hidden="false" customHeight="true" outlineLevel="0" collapsed="false">
      <c r="A98" s="338" t="s">
        <v>506</v>
      </c>
      <c r="B98" s="339" t="n">
        <f aca="false">IF(LOOKUP($B$87,$B$45:$BJ$45,$B68:$BJ68)&gt;0,LOOKUP($B$87,$B$45:$BJ$45,$B68:$BJ68),0)</f>
        <v>0</v>
      </c>
      <c r="C98" s="30"/>
      <c r="D98" s="86" t="n">
        <f aca="false">'Model Sheet 3'!K62</f>
        <v>0</v>
      </c>
      <c r="E98" s="86"/>
      <c r="F98" s="174" t="n">
        <f aca="false">IF(D98&gt;0,D98,B98)</f>
        <v>0</v>
      </c>
    </row>
    <row r="99" customFormat="false" ht="12.75" hidden="false" customHeight="true" outlineLevel="0" collapsed="false">
      <c r="A99" s="338" t="s">
        <v>507</v>
      </c>
      <c r="B99" s="339" t="n">
        <f aca="false">IF(LOOKUP($B$87,$B$45:$BJ$45,$B70:$BJ70)&gt;0,LOOKUP($B$87,$B$45:$BJ$45,$B70:$BJ70),0)</f>
        <v>0</v>
      </c>
      <c r="C99" s="30"/>
      <c r="D99" s="86" t="n">
        <v>0</v>
      </c>
      <c r="E99" s="86"/>
      <c r="F99" s="174" t="n">
        <v>0</v>
      </c>
      <c r="G99" s="215" t="n">
        <f aca="false">F99/'Model Sheet 1'!D50</f>
        <v>0</v>
      </c>
    </row>
    <row r="100" customFormat="false" ht="12.75" hidden="false" customHeight="true" outlineLevel="0" collapsed="false">
      <c r="A100" s="341" t="s">
        <v>399</v>
      </c>
      <c r="B100" s="342" t="n">
        <f aca="false">IF(LOOKUP($B$87,$B$45:$BJ$45,$B71:$BJ71)&gt;0,LOOKUP($B$87,$B$45:$BJ$45,$B71:$BJ71),0)</f>
        <v>0</v>
      </c>
      <c r="C100" s="68"/>
      <c r="D100" s="74" t="n">
        <v>0</v>
      </c>
      <c r="E100" s="74"/>
      <c r="F100" s="168" t="n">
        <v>0</v>
      </c>
      <c r="G100" s="215" t="n">
        <f aca="false">F100/'Model Sheet 1'!D50</f>
        <v>0</v>
      </c>
    </row>
    <row r="102" customFormat="false" ht="12.75" hidden="false" customHeight="true" outlineLevel="0" collapsed="false">
      <c r="A102" s="326" t="s">
        <v>402</v>
      </c>
      <c r="B102" s="215" t="n">
        <f aca="false">IF(LOOKUP($B$87,$B$45:$BJ$45,$B31:$BJ31)&gt;0,LOOKUP($B$87,$B$45:$BJ$45,$B31:$BJ31),0)</f>
        <v>2503284</v>
      </c>
      <c r="C102" s="213" t="n">
        <f aca="false">IF(B$107&gt;0,B102/B$107,0)</f>
        <v>0.114830668521241</v>
      </c>
    </row>
    <row r="103" customFormat="false" ht="12.75" hidden="false" customHeight="true" outlineLevel="0" collapsed="false">
      <c r="A103" s="326" t="s">
        <v>403</v>
      </c>
      <c r="B103" s="215" t="n">
        <f aca="false">IF(LOOKUP($B$87,$B$45:$BJ$45,$B32:$BJ32)&gt;0,LOOKUP($B$87,$B$45:$BJ$45,$B32:$BJ32),0)</f>
        <v>2383164</v>
      </c>
      <c r="C103" s="213" t="n">
        <f aca="false">IF(B$107&gt;0,B103/B$107,0)</f>
        <v>0.1093205226877</v>
      </c>
    </row>
    <row r="104" customFormat="false" ht="12.75" hidden="false" customHeight="true" outlineLevel="0" collapsed="false">
      <c r="A104" s="326" t="s">
        <v>405</v>
      </c>
      <c r="B104" s="215" t="n">
        <f aca="false">IF(LOOKUP($B$87,$B$45:$BJ$45,$B34:$BJ34)&gt;0,LOOKUP($B$87,$B$45:$BJ$45,$B34:$BJ34),0)</f>
        <v>9430473</v>
      </c>
      <c r="C104" s="213" t="n">
        <f aca="false">IF(B$107&gt;0,B104/B$107,0)</f>
        <v>0.432594751159484</v>
      </c>
    </row>
    <row r="105" customFormat="false" ht="12.75" hidden="false" customHeight="true" outlineLevel="0" collapsed="false">
      <c r="A105" s="326" t="s">
        <v>406</v>
      </c>
      <c r="B105" s="215" t="n">
        <f aca="false">IF(LOOKUP($B$87,$B$45:$BJ$45,$B35:$BJ35)&gt;0,LOOKUP($B$87,$B$45:$BJ$45,$B35:$BJ35),0)</f>
        <v>187644</v>
      </c>
      <c r="C105" s="213" t="n">
        <f aca="false">IF(B$107&gt;0,B105/B$107,0)</f>
        <v>0.00860760743247663</v>
      </c>
    </row>
    <row r="106" customFormat="false" ht="12.75" hidden="false" customHeight="true" outlineLevel="0" collapsed="false">
      <c r="A106" s="326" t="s">
        <v>559</v>
      </c>
      <c r="B106" s="215"/>
      <c r="C106" s="213" t="n">
        <f aca="false">IF(B$107&gt;0,1-C105-C104-C103-C102,0)</f>
        <v>0.334646450199098</v>
      </c>
    </row>
    <row r="107" customFormat="false" ht="12.75" hidden="false" customHeight="true" outlineLevel="0" collapsed="false">
      <c r="A107" s="326" t="s">
        <v>407</v>
      </c>
      <c r="B107" s="215" t="n">
        <f aca="false">IF(LOOKUP($B$87,$B$45:$BJ$45,$B36:$BJ36)&gt;0,LOOKUP($B$87,$B$45:$BJ$45,$B36:$BJ36),0)</f>
        <v>21799786</v>
      </c>
      <c r="C107" s="213" t="n">
        <f aca="false">IF(B$107&gt;0,B107/B$107,0)</f>
        <v>1</v>
      </c>
    </row>
    <row r="108" customFormat="false" ht="12.75" hidden="false" customHeight="true" outlineLevel="0" collapsed="false">
      <c r="A108" s="324" t="s">
        <v>408</v>
      </c>
      <c r="B108" s="215" t="n">
        <f aca="false">IF(LOOKUP($B$87,$B$45:$BJ$45,$B37:$BJ37)&gt;0,LOOKUP($B$87,$B$45:$BJ$45,$B37:$BJ37),0)</f>
        <v>0</v>
      </c>
      <c r="C108" s="213" t="n">
        <f aca="false">IF(B$113&gt;0,B108/B$113,0)</f>
        <v>0</v>
      </c>
      <c r="E108" s="340"/>
    </row>
    <row r="109" customFormat="false" ht="12.75" hidden="false" customHeight="true" outlineLevel="0" collapsed="false">
      <c r="A109" s="324" t="s">
        <v>409</v>
      </c>
      <c r="B109" s="215" t="n">
        <f aca="false">IF(LOOKUP($B$87,$B$45:$BJ$45,$B38:$BJ38)&gt;0,LOOKUP($B$87,$B$45:$BJ$45,$B38:$BJ38),0)</f>
        <v>0</v>
      </c>
      <c r="C109" s="213" t="n">
        <f aca="false">IF(B$113&gt;0,B109/B$113,0)</f>
        <v>0</v>
      </c>
    </row>
    <row r="110" customFormat="false" ht="12.75" hidden="false" customHeight="true" outlineLevel="0" collapsed="false">
      <c r="A110" s="324" t="s">
        <v>410</v>
      </c>
      <c r="B110" s="215" t="n">
        <f aca="false">IF(LOOKUP($B$87,$B$45:$BJ$45,$B39:$BJ39)&gt;0,LOOKUP($B$87,$B$45:$BJ$45,$B39:$BJ39),0)</f>
        <v>0</v>
      </c>
      <c r="C110" s="213" t="n">
        <f aca="false">IF(B$113&gt;0,B110/B$113,0)</f>
        <v>0</v>
      </c>
    </row>
    <row r="111" customFormat="false" ht="12.75" hidden="false" customHeight="true" outlineLevel="0" collapsed="false">
      <c r="A111" s="324" t="s">
        <v>411</v>
      </c>
      <c r="B111" s="215" t="n">
        <f aca="false">IF(LOOKUP($B$87,$B$45:$BJ$45,$B40:$BJ40)&gt;0,LOOKUP($B$87,$B$45:$BJ$45,$B40:$BJ40),0)</f>
        <v>0</v>
      </c>
      <c r="C111" s="213" t="n">
        <f aca="false">IF(B$113&gt;0,B111/B$113,0)</f>
        <v>0</v>
      </c>
    </row>
    <row r="112" customFormat="false" ht="12.75" hidden="false" customHeight="true" outlineLevel="0" collapsed="false">
      <c r="A112" s="324" t="s">
        <v>560</v>
      </c>
      <c r="B112" s="215"/>
      <c r="C112" s="213" t="n">
        <f aca="false">IF(B$113&gt;0,1-C111-C110-C109-C108,0)</f>
        <v>0</v>
      </c>
    </row>
    <row r="113" customFormat="false" ht="12.75" hidden="false" customHeight="true" outlineLevel="0" collapsed="false">
      <c r="A113" s="324" t="s">
        <v>412</v>
      </c>
      <c r="B113" s="215" t="n">
        <f aca="false">IF(LOOKUP($B$87,$B$45:$BJ$45,$B41:$BJ41)&gt;0,LOOKUP($B$87,$B$45:$BJ$45,$B41:$BJ41),0)</f>
        <v>0</v>
      </c>
      <c r="C113" s="213" t="n">
        <f aca="false">IF(B$113&gt;0,B113/B$113,0)</f>
        <v>0</v>
      </c>
    </row>
  </sheetData>
  <printOptions headings="false" gridLines="false" gridLinesSet="true" horizontalCentered="false" verticalCentered="false"/>
  <pageMargins left="0.75" right="0.75" top="1" bottom="1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&amp;CPage &amp;P of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6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484375" defaultRowHeight="12" zeroHeight="false" outlineLevelRow="0" outlineLevelCol="0"/>
  <cols>
    <col collapsed="false" customWidth="true" hidden="false" outlineLevel="0" max="1" min="1" style="343" width="23.71"/>
    <col collapsed="false" customWidth="true" hidden="false" outlineLevel="0" max="2" min="2" style="343" width="14.86"/>
    <col collapsed="false" customWidth="true" hidden="false" outlineLevel="0" max="3" min="3" style="343" width="17"/>
    <col collapsed="false" customWidth="true" hidden="false" outlineLevel="0" max="4" min="4" style="343" width="13.86"/>
    <col collapsed="false" customWidth="false" hidden="false" outlineLevel="0" max="5" min="5" style="343" width="9.14"/>
    <col collapsed="false" customWidth="true" hidden="false" outlineLevel="0" max="6" min="6" style="343" width="21"/>
    <col collapsed="false" customWidth="true" hidden="false" outlineLevel="0" max="7" min="7" style="343" width="17.29"/>
    <col collapsed="false" customWidth="true" hidden="false" outlineLevel="0" max="8" min="8" style="343" width="19.42"/>
    <col collapsed="false" customWidth="true" hidden="false" outlineLevel="0" max="9" min="9" style="343" width="19.86"/>
    <col collapsed="false" customWidth="true" hidden="false" outlineLevel="0" max="10" min="10" style="343" width="14.86"/>
    <col collapsed="false" customWidth="true" hidden="false" outlineLevel="0" max="11" min="11" style="343" width="17"/>
    <col collapsed="false" customWidth="false" hidden="false" outlineLevel="0" max="16384" min="12" style="343" width="9.14"/>
  </cols>
  <sheetData>
    <row r="1" customFormat="false" ht="12" hidden="false" customHeight="false" outlineLevel="0" collapsed="false">
      <c r="A1" s="344" t="s">
        <v>561</v>
      </c>
      <c r="B1" s="344"/>
      <c r="C1" s="345"/>
      <c r="D1" s="345"/>
      <c r="F1" s="344" t="s">
        <v>562</v>
      </c>
      <c r="G1" s="344"/>
      <c r="H1" s="344"/>
      <c r="I1" s="344"/>
      <c r="J1" s="344"/>
      <c r="K1" s="344"/>
    </row>
    <row r="2" customFormat="false" ht="12" hidden="false" customHeight="false" outlineLevel="0" collapsed="false">
      <c r="A2" s="346" t="s">
        <v>563</v>
      </c>
      <c r="B2" s="346" t="s">
        <v>325</v>
      </c>
      <c r="C2" s="346" t="s">
        <v>564</v>
      </c>
      <c r="D2" s="346" t="s">
        <v>565</v>
      </c>
      <c r="F2" s="346" t="s">
        <v>120</v>
      </c>
      <c r="G2" s="346" t="s">
        <v>566</v>
      </c>
      <c r="H2" s="347" t="s">
        <v>123</v>
      </c>
      <c r="I2" s="346" t="s">
        <v>563</v>
      </c>
      <c r="J2" s="346" t="s">
        <v>325</v>
      </c>
      <c r="K2" s="347" t="s">
        <v>564</v>
      </c>
    </row>
    <row r="3" customFormat="false" ht="12" hidden="false" customHeight="false" outlineLevel="0" collapsed="false">
      <c r="A3" s="343" t="s">
        <v>483</v>
      </c>
      <c r="B3" s="343" t="n">
        <v>1</v>
      </c>
      <c r="C3" s="348" t="n">
        <v>3281</v>
      </c>
      <c r="D3" s="348" t="s">
        <v>567</v>
      </c>
      <c r="F3" s="343" t="s">
        <v>414</v>
      </c>
      <c r="G3" s="343" t="n">
        <v>1</v>
      </c>
      <c r="H3" s="348" t="n">
        <v>282</v>
      </c>
      <c r="I3" s="349" t="s">
        <v>476</v>
      </c>
      <c r="J3" s="343" t="n">
        <f aca="false">VLOOKUP(I3,$A$3:$E$31,2,FALSE())</f>
        <v>2</v>
      </c>
      <c r="K3" s="350" t="n">
        <f aca="false">VLOOKUP(I3,$A$3:$E$31,3,FALSE())</f>
        <v>5830</v>
      </c>
    </row>
    <row r="4" customFormat="false" ht="12" hidden="false" customHeight="false" outlineLevel="0" collapsed="false">
      <c r="A4" s="343" t="s">
        <v>476</v>
      </c>
      <c r="B4" s="343" t="n">
        <v>2</v>
      </c>
      <c r="C4" s="348" t="n">
        <v>5830</v>
      </c>
      <c r="D4" s="348" t="s">
        <v>568</v>
      </c>
      <c r="F4" s="343" t="s">
        <v>415</v>
      </c>
      <c r="G4" s="343" t="n">
        <v>2</v>
      </c>
      <c r="H4" s="348" t="n">
        <v>211</v>
      </c>
      <c r="I4" s="349" t="s">
        <v>426</v>
      </c>
      <c r="J4" s="343" t="n">
        <f aca="false">VLOOKUP(I4,$A$3:$E$31,2,FALSE())</f>
        <v>7</v>
      </c>
      <c r="K4" s="350" t="n">
        <f aca="false">VLOOKUP(I4,$A$3:$E$31,3,FALSE())</f>
        <v>5020</v>
      </c>
    </row>
    <row r="5" customFormat="false" ht="12" hidden="false" customHeight="false" outlineLevel="0" collapsed="false">
      <c r="A5" s="343" t="s">
        <v>488</v>
      </c>
      <c r="B5" s="343" t="n">
        <v>3</v>
      </c>
      <c r="C5" s="348" t="n">
        <v>95994</v>
      </c>
      <c r="D5" s="348" t="s">
        <v>569</v>
      </c>
      <c r="F5" s="343" t="s">
        <v>416</v>
      </c>
      <c r="G5" s="343" t="n">
        <v>3</v>
      </c>
      <c r="H5" s="348" t="n">
        <v>438</v>
      </c>
      <c r="I5" s="349" t="s">
        <v>570</v>
      </c>
      <c r="J5" s="343" t="n">
        <f aca="false">VLOOKUP(I5,$A$3:$E$31,2,FALSE())</f>
        <v>10</v>
      </c>
      <c r="K5" s="350" t="n">
        <f aca="false">VLOOKUP(I5,$A$3:$E$31,3,FALSE())</f>
        <v>2179</v>
      </c>
    </row>
    <row r="6" customFormat="false" ht="12" hidden="false" customHeight="false" outlineLevel="0" collapsed="false">
      <c r="A6" s="343" t="s">
        <v>417</v>
      </c>
      <c r="B6" s="343" t="n">
        <v>4</v>
      </c>
      <c r="C6" s="348" t="n">
        <v>17851</v>
      </c>
      <c r="D6" s="348" t="s">
        <v>417</v>
      </c>
      <c r="F6" s="343" t="s">
        <v>417</v>
      </c>
      <c r="G6" s="343" t="n">
        <v>4</v>
      </c>
      <c r="H6" s="348" t="n">
        <v>6271</v>
      </c>
      <c r="I6" s="349" t="s">
        <v>417</v>
      </c>
      <c r="J6" s="343" t="n">
        <f aca="false">VLOOKUP(I6,$A$3:$E$31,2,FALSE())</f>
        <v>4</v>
      </c>
      <c r="K6" s="350" t="n">
        <f aca="false">VLOOKUP(I6,$A$3:$E$31,3,FALSE())</f>
        <v>17851</v>
      </c>
    </row>
    <row r="7" customFormat="false" ht="12" hidden="false" customHeight="false" outlineLevel="0" collapsed="false">
      <c r="A7" s="343" t="s">
        <v>489</v>
      </c>
      <c r="B7" s="343" t="n">
        <v>5</v>
      </c>
      <c r="C7" s="348" t="n">
        <v>933</v>
      </c>
      <c r="D7" s="348" t="s">
        <v>571</v>
      </c>
      <c r="F7" s="343" t="s">
        <v>418</v>
      </c>
      <c r="G7" s="343" t="n">
        <v>5</v>
      </c>
      <c r="H7" s="348" t="n">
        <v>63</v>
      </c>
      <c r="I7" s="349" t="s">
        <v>478</v>
      </c>
      <c r="J7" s="343" t="n">
        <f aca="false">VLOOKUP(I7,$A$3:$E$31,2,FALSE())</f>
        <v>25</v>
      </c>
      <c r="K7" s="350" t="n">
        <f aca="false">VLOOKUP(I7,$A$3:$E$31,3,FALSE())</f>
        <v>7092</v>
      </c>
    </row>
    <row r="8" customFormat="false" ht="12" hidden="false" customHeight="false" outlineLevel="0" collapsed="false">
      <c r="A8" s="343" t="s">
        <v>514</v>
      </c>
      <c r="B8" s="343" t="n">
        <v>6</v>
      </c>
      <c r="C8" s="348" t="n">
        <v>1790</v>
      </c>
      <c r="D8" s="348" t="s">
        <v>514</v>
      </c>
      <c r="F8" s="343" t="s">
        <v>419</v>
      </c>
      <c r="G8" s="343" t="n">
        <v>6</v>
      </c>
      <c r="H8" s="348" t="n">
        <v>33030</v>
      </c>
      <c r="I8" s="349" t="s">
        <v>479</v>
      </c>
      <c r="J8" s="343" t="n">
        <f aca="false">VLOOKUP(I8,$A$3:$E$31,2,FALSE())</f>
        <v>11</v>
      </c>
      <c r="K8" s="350" t="n">
        <f aca="false">VLOOKUP(I8,$A$3:$E$31,3,FALSE())</f>
        <v>33030</v>
      </c>
    </row>
    <row r="9" customFormat="false" ht="12" hidden="false" customHeight="false" outlineLevel="0" collapsed="false">
      <c r="A9" s="343" t="s">
        <v>426</v>
      </c>
      <c r="B9" s="343" t="n">
        <v>7</v>
      </c>
      <c r="C9" s="348" t="n">
        <v>5020</v>
      </c>
      <c r="D9" s="348" t="s">
        <v>426</v>
      </c>
      <c r="F9" s="343" t="s">
        <v>420</v>
      </c>
      <c r="G9" s="343" t="n">
        <v>7</v>
      </c>
      <c r="H9" s="348" t="n">
        <v>9034</v>
      </c>
      <c r="I9" s="349" t="s">
        <v>480</v>
      </c>
      <c r="J9" s="343" t="n">
        <f aca="false">VLOOKUP(I9,$A$3:$E$31,2,FALSE())</f>
        <v>22</v>
      </c>
      <c r="K9" s="350" t="n">
        <f aca="false">VLOOKUP(I9,$A$3:$E$31,3,FALSE())</f>
        <v>9034</v>
      </c>
    </row>
    <row r="10" customFormat="false" ht="12" hidden="false" customHeight="false" outlineLevel="0" collapsed="false">
      <c r="A10" s="343" t="s">
        <v>572</v>
      </c>
      <c r="B10" s="343" t="n">
        <v>8</v>
      </c>
      <c r="C10" s="348" t="n">
        <v>99549</v>
      </c>
      <c r="D10" s="348" t="s">
        <v>572</v>
      </c>
      <c r="F10" s="343" t="s">
        <v>421</v>
      </c>
      <c r="G10" s="343" t="n">
        <v>8</v>
      </c>
      <c r="H10" s="348" t="n">
        <v>622</v>
      </c>
      <c r="I10" s="349" t="s">
        <v>481</v>
      </c>
      <c r="J10" s="343" t="n">
        <f aca="false">VLOOKUP(I10,$A$3:$E$31,2,FALSE())</f>
        <v>28</v>
      </c>
      <c r="K10" s="350" t="n">
        <f aca="false">VLOOKUP(I10,$A$3:$E$31,3,FALSE())</f>
        <v>622</v>
      </c>
    </row>
    <row r="11" customFormat="false" ht="12" hidden="false" customHeight="false" outlineLevel="0" collapsed="false">
      <c r="A11" s="343" t="s">
        <v>430</v>
      </c>
      <c r="B11" s="343" t="n">
        <v>9</v>
      </c>
      <c r="C11" s="348" t="n">
        <v>2527</v>
      </c>
      <c r="D11" s="348" t="s">
        <v>430</v>
      </c>
      <c r="F11" s="343" t="s">
        <v>422</v>
      </c>
      <c r="G11" s="343" t="n">
        <v>9</v>
      </c>
      <c r="H11" s="348" t="n">
        <v>162</v>
      </c>
      <c r="I11" s="349" t="s">
        <v>482</v>
      </c>
      <c r="J11" s="343" t="n">
        <f aca="false">VLOOKUP(I11,$A$3:$E$31,2,FALSE())</f>
        <v>21</v>
      </c>
      <c r="K11" s="350" t="n">
        <f aca="false">VLOOKUP(I11,$A$3:$E$31,3,FALSE())</f>
        <v>6443</v>
      </c>
    </row>
    <row r="12" customFormat="false" ht="12" hidden="false" customHeight="false" outlineLevel="0" collapsed="false">
      <c r="A12" s="343" t="s">
        <v>570</v>
      </c>
      <c r="B12" s="343" t="n">
        <v>10</v>
      </c>
      <c r="C12" s="348" t="n">
        <v>2179</v>
      </c>
      <c r="D12" s="348" t="s">
        <v>573</v>
      </c>
      <c r="F12" s="343" t="s">
        <v>423</v>
      </c>
      <c r="G12" s="343" t="n">
        <v>10</v>
      </c>
      <c r="H12" s="348" t="n">
        <v>85</v>
      </c>
      <c r="I12" s="349" t="s">
        <v>483</v>
      </c>
      <c r="J12" s="343" t="n">
        <f aca="false">VLOOKUP(I12,$A$3:$E$31,2,FALSE())</f>
        <v>1</v>
      </c>
      <c r="K12" s="350" t="n">
        <f aca="false">VLOOKUP(I12,$A$3:$E$31,3,FALSE())</f>
        <v>3281</v>
      </c>
    </row>
    <row r="13" customFormat="false" ht="12" hidden="false" customHeight="false" outlineLevel="0" collapsed="false">
      <c r="A13" s="343" t="s">
        <v>479</v>
      </c>
      <c r="B13" s="343" t="n">
        <v>11</v>
      </c>
      <c r="C13" s="348" t="n">
        <v>33030</v>
      </c>
      <c r="D13" s="348" t="s">
        <v>479</v>
      </c>
      <c r="F13" s="343" t="s">
        <v>424</v>
      </c>
      <c r="G13" s="343" t="n">
        <v>11</v>
      </c>
      <c r="H13" s="348" t="n">
        <v>2299</v>
      </c>
      <c r="I13" s="349" t="s">
        <v>478</v>
      </c>
      <c r="J13" s="343" t="n">
        <f aca="false">VLOOKUP(I13,$A$3:$E$31,2,FALSE())</f>
        <v>25</v>
      </c>
      <c r="K13" s="350" t="n">
        <f aca="false">VLOOKUP(I13,$A$3:$E$31,3,FALSE())</f>
        <v>7092</v>
      </c>
    </row>
    <row r="14" customFormat="false" ht="12" hidden="false" customHeight="false" outlineLevel="0" collapsed="false">
      <c r="A14" s="343" t="s">
        <v>484</v>
      </c>
      <c r="B14" s="343" t="n">
        <v>12</v>
      </c>
      <c r="C14" s="348" t="n">
        <v>56813</v>
      </c>
      <c r="D14" s="348" t="s">
        <v>574</v>
      </c>
      <c r="F14" s="343" t="s">
        <v>425</v>
      </c>
      <c r="G14" s="343" t="n">
        <v>12</v>
      </c>
      <c r="H14" s="348" t="n">
        <v>1194</v>
      </c>
      <c r="I14" s="349" t="s">
        <v>482</v>
      </c>
      <c r="J14" s="343" t="n">
        <f aca="false">VLOOKUP(I14,$A$3:$E$31,2,FALSE())</f>
        <v>21</v>
      </c>
      <c r="K14" s="350" t="n">
        <f aca="false">VLOOKUP(I14,$A$3:$E$31,3,FALSE())</f>
        <v>6443</v>
      </c>
    </row>
    <row r="15" customFormat="false" ht="12" hidden="false" customHeight="false" outlineLevel="0" collapsed="false">
      <c r="A15" s="343" t="s">
        <v>486</v>
      </c>
      <c r="B15" s="343" t="n">
        <v>13</v>
      </c>
      <c r="C15" s="348" t="n">
        <v>13828</v>
      </c>
      <c r="D15" s="348" t="s">
        <v>441</v>
      </c>
      <c r="F15" s="343" t="s">
        <v>426</v>
      </c>
      <c r="G15" s="343" t="n">
        <v>13</v>
      </c>
      <c r="H15" s="348" t="n">
        <v>2395</v>
      </c>
      <c r="I15" s="349" t="s">
        <v>426</v>
      </c>
      <c r="J15" s="343" t="n">
        <f aca="false">VLOOKUP(I15,$A$3:$E$31,2,FALSE())</f>
        <v>7</v>
      </c>
      <c r="K15" s="350" t="n">
        <f aca="false">VLOOKUP(I15,$A$3:$E$31,3,FALSE())</f>
        <v>5020</v>
      </c>
    </row>
    <row r="16" customFormat="false" ht="12" hidden="false" customHeight="false" outlineLevel="0" collapsed="false">
      <c r="A16" s="343" t="s">
        <v>487</v>
      </c>
      <c r="B16" s="343" t="n">
        <v>14</v>
      </c>
      <c r="C16" s="348" t="n">
        <v>13815</v>
      </c>
      <c r="D16" s="348" t="s">
        <v>444</v>
      </c>
      <c r="F16" s="343" t="s">
        <v>427</v>
      </c>
      <c r="G16" s="343" t="n">
        <v>14</v>
      </c>
      <c r="H16" s="348" t="n">
        <v>49</v>
      </c>
      <c r="I16" s="349" t="s">
        <v>482</v>
      </c>
      <c r="J16" s="343" t="n">
        <f aca="false">VLOOKUP(I16,$A$3:$E$31,2,FALSE())</f>
        <v>21</v>
      </c>
      <c r="K16" s="350" t="n">
        <f aca="false">VLOOKUP(I16,$A$3:$E$31,3,FALSE())</f>
        <v>6443</v>
      </c>
    </row>
    <row r="17" customFormat="false" ht="12" hidden="false" customHeight="false" outlineLevel="0" collapsed="false">
      <c r="A17" s="343" t="s">
        <v>575</v>
      </c>
      <c r="B17" s="343" t="n">
        <v>15</v>
      </c>
      <c r="C17" s="348" t="n">
        <v>7938</v>
      </c>
      <c r="D17" s="348" t="s">
        <v>576</v>
      </c>
      <c r="F17" s="343" t="s">
        <v>428</v>
      </c>
      <c r="G17" s="343" t="n">
        <v>15</v>
      </c>
      <c r="H17" s="348" t="n">
        <v>16</v>
      </c>
      <c r="I17" s="349" t="s">
        <v>570</v>
      </c>
      <c r="J17" s="343" t="n">
        <f aca="false">VLOOKUP(I17,$A$3:$E$31,2,FALSE())</f>
        <v>10</v>
      </c>
      <c r="K17" s="350" t="n">
        <f aca="false">VLOOKUP(I17,$A$3:$E$31,3,FALSE())</f>
        <v>2179</v>
      </c>
    </row>
    <row r="18" customFormat="false" ht="12" hidden="false" customHeight="false" outlineLevel="0" collapsed="false">
      <c r="A18" s="343" t="s">
        <v>577</v>
      </c>
      <c r="B18" s="343" t="n">
        <v>16</v>
      </c>
      <c r="C18" s="348" t="n">
        <v>1691</v>
      </c>
      <c r="D18" s="348" t="s">
        <v>578</v>
      </c>
      <c r="F18" s="343" t="s">
        <v>429</v>
      </c>
      <c r="G18" s="343" t="n">
        <v>16</v>
      </c>
      <c r="H18" s="348" t="n">
        <v>501</v>
      </c>
      <c r="I18" s="349" t="s">
        <v>570</v>
      </c>
      <c r="J18" s="343" t="n">
        <f aca="false">VLOOKUP(I18,$A$3:$E$31,2,FALSE())</f>
        <v>10</v>
      </c>
      <c r="K18" s="350" t="n">
        <f aca="false">VLOOKUP(I18,$A$3:$E$31,3,FALSE())</f>
        <v>2179</v>
      </c>
    </row>
    <row r="19" customFormat="false" ht="12" hidden="false" customHeight="false" outlineLevel="0" collapsed="false">
      <c r="A19" s="343" t="s">
        <v>452</v>
      </c>
      <c r="B19" s="343" t="n">
        <v>17</v>
      </c>
      <c r="C19" s="348" t="n">
        <v>300780</v>
      </c>
      <c r="D19" s="348" t="s">
        <v>452</v>
      </c>
      <c r="F19" s="343" t="s">
        <v>430</v>
      </c>
      <c r="G19" s="343" t="n">
        <v>17</v>
      </c>
      <c r="H19" s="348" t="n">
        <v>1807</v>
      </c>
      <c r="I19" s="349" t="s">
        <v>430</v>
      </c>
      <c r="J19" s="343" t="n">
        <f aca="false">VLOOKUP(I19,$A$3:$E$31,2,FALSE())</f>
        <v>9</v>
      </c>
      <c r="K19" s="350" t="n">
        <f aca="false">VLOOKUP(I19,$A$3:$E$31,3,FALSE())</f>
        <v>2527</v>
      </c>
    </row>
    <row r="20" customFormat="false" ht="12" hidden="false" customHeight="false" outlineLevel="0" collapsed="false">
      <c r="A20" s="343" t="s">
        <v>579</v>
      </c>
      <c r="B20" s="343" t="n">
        <v>18</v>
      </c>
      <c r="C20" s="348" t="n">
        <v>9869</v>
      </c>
      <c r="D20" s="348" t="s">
        <v>580</v>
      </c>
      <c r="F20" s="343" t="s">
        <v>431</v>
      </c>
      <c r="G20" s="343" t="n">
        <v>18</v>
      </c>
      <c r="H20" s="348" t="n">
        <v>85</v>
      </c>
      <c r="I20" s="349" t="s">
        <v>484</v>
      </c>
      <c r="J20" s="343" t="n">
        <f aca="false">VLOOKUP(I20,$A$3:$E$31,2,FALSE())</f>
        <v>12</v>
      </c>
      <c r="K20" s="350" t="n">
        <f aca="false">VLOOKUP(I20,$A$3:$E$31,3,FALSE())</f>
        <v>56813</v>
      </c>
    </row>
    <row r="21" customFormat="false" ht="12" hidden="false" customHeight="false" outlineLevel="0" collapsed="false">
      <c r="A21" s="343" t="s">
        <v>581</v>
      </c>
      <c r="B21" s="343" t="n">
        <v>19</v>
      </c>
      <c r="C21" s="348" t="n">
        <v>9865</v>
      </c>
      <c r="D21" s="348" t="s">
        <v>582</v>
      </c>
      <c r="F21" s="343" t="s">
        <v>432</v>
      </c>
      <c r="G21" s="343" t="n">
        <v>19</v>
      </c>
      <c r="H21" s="348" t="n">
        <v>119</v>
      </c>
      <c r="I21" s="349" t="s">
        <v>482</v>
      </c>
      <c r="J21" s="343" t="n">
        <f aca="false">VLOOKUP(I21,$A$3:$E$31,2,FALSE())</f>
        <v>21</v>
      </c>
      <c r="K21" s="350" t="n">
        <f aca="false">VLOOKUP(I21,$A$3:$E$31,3,FALSE())</f>
        <v>6443</v>
      </c>
    </row>
    <row r="22" customFormat="false" ht="12" hidden="false" customHeight="false" outlineLevel="0" collapsed="false">
      <c r="A22" s="343" t="s">
        <v>456</v>
      </c>
      <c r="B22" s="343" t="n">
        <v>20</v>
      </c>
      <c r="C22" s="348" t="n">
        <v>7791</v>
      </c>
      <c r="D22" s="348" t="s">
        <v>456</v>
      </c>
      <c r="F22" s="343" t="s">
        <v>433</v>
      </c>
      <c r="G22" s="343" t="n">
        <v>20</v>
      </c>
      <c r="H22" s="348" t="n">
        <v>5131</v>
      </c>
      <c r="I22" s="349" t="s">
        <v>484</v>
      </c>
      <c r="J22" s="343" t="n">
        <f aca="false">VLOOKUP(I22,$A$3:$E$31,2,FALSE())</f>
        <v>12</v>
      </c>
      <c r="K22" s="350" t="n">
        <f aca="false">VLOOKUP(I22,$A$3:$E$31,3,FALSE())</f>
        <v>56813</v>
      </c>
    </row>
    <row r="23" customFormat="false" ht="12" hidden="false" customHeight="false" outlineLevel="0" collapsed="false">
      <c r="A23" s="343" t="s">
        <v>482</v>
      </c>
      <c r="B23" s="343" t="n">
        <v>21</v>
      </c>
      <c r="C23" s="348" t="n">
        <v>6443</v>
      </c>
      <c r="D23" s="348" t="s">
        <v>583</v>
      </c>
      <c r="F23" s="343" t="s">
        <v>434</v>
      </c>
      <c r="G23" s="343" t="n">
        <v>21</v>
      </c>
      <c r="H23" s="348" t="n">
        <v>797</v>
      </c>
      <c r="I23" s="349" t="s">
        <v>570</v>
      </c>
      <c r="J23" s="343" t="n">
        <f aca="false">VLOOKUP(I23,$A$3:$E$31,2,FALSE())</f>
        <v>10</v>
      </c>
      <c r="K23" s="350" t="n">
        <f aca="false">VLOOKUP(I23,$A$3:$E$31,3,FALSE())</f>
        <v>2179</v>
      </c>
    </row>
    <row r="24" customFormat="false" ht="12" hidden="false" customHeight="false" outlineLevel="0" collapsed="false">
      <c r="A24" s="343" t="s">
        <v>480</v>
      </c>
      <c r="B24" s="343" t="n">
        <v>22</v>
      </c>
      <c r="C24" s="348" t="n">
        <v>9034</v>
      </c>
      <c r="D24" s="348" t="s">
        <v>480</v>
      </c>
      <c r="F24" s="343" t="s">
        <v>435</v>
      </c>
      <c r="G24" s="343" t="n">
        <v>22</v>
      </c>
      <c r="H24" s="348" t="n">
        <v>405</v>
      </c>
      <c r="I24" s="349" t="s">
        <v>482</v>
      </c>
      <c r="J24" s="343" t="n">
        <f aca="false">VLOOKUP(I24,$A$3:$E$31,2,FALSE())</f>
        <v>21</v>
      </c>
      <c r="K24" s="350" t="n">
        <f aca="false">VLOOKUP(I24,$A$3:$E$31,3,FALSE())</f>
        <v>6443</v>
      </c>
    </row>
    <row r="25" customFormat="false" ht="12" hidden="false" customHeight="false" outlineLevel="0" collapsed="false">
      <c r="A25" s="343" t="s">
        <v>466</v>
      </c>
      <c r="B25" s="343" t="n">
        <v>23</v>
      </c>
      <c r="C25" s="348" t="n">
        <v>3213</v>
      </c>
      <c r="D25" s="348" t="s">
        <v>466</v>
      </c>
      <c r="F25" s="343" t="s">
        <v>436</v>
      </c>
      <c r="G25" s="343" t="n">
        <v>23</v>
      </c>
      <c r="H25" s="348" t="n">
        <v>94</v>
      </c>
      <c r="I25" s="349" t="s">
        <v>482</v>
      </c>
      <c r="J25" s="343" t="n">
        <f aca="false">VLOOKUP(I25,$A$3:$E$31,2,FALSE())</f>
        <v>21</v>
      </c>
      <c r="K25" s="350" t="n">
        <f aca="false">VLOOKUP(I25,$A$3:$E$31,3,FALSE())</f>
        <v>6443</v>
      </c>
    </row>
    <row r="26" customFormat="false" ht="12" hidden="false" customHeight="false" outlineLevel="0" collapsed="false">
      <c r="A26" s="343" t="s">
        <v>520</v>
      </c>
      <c r="B26" s="343" t="n">
        <v>24</v>
      </c>
      <c r="C26" s="348" t="n">
        <v>981</v>
      </c>
      <c r="D26" s="348" t="s">
        <v>584</v>
      </c>
      <c r="F26" s="343" t="s">
        <v>437</v>
      </c>
      <c r="G26" s="343" t="n">
        <v>24</v>
      </c>
      <c r="H26" s="351"/>
      <c r="I26" s="349" t="s">
        <v>484</v>
      </c>
      <c r="J26" s="343" t="n">
        <f aca="false">VLOOKUP(I26,$A$3:$E$31,2,FALSE())</f>
        <v>12</v>
      </c>
      <c r="K26" s="350" t="n">
        <f aca="false">VLOOKUP(I26,$A$3:$E$31,3,FALSE())</f>
        <v>56813</v>
      </c>
    </row>
    <row r="27" customFormat="false" ht="12" hidden="false" customHeight="false" outlineLevel="0" collapsed="false">
      <c r="A27" s="343" t="s">
        <v>478</v>
      </c>
      <c r="B27" s="343" t="n">
        <v>25</v>
      </c>
      <c r="C27" s="348" t="n">
        <v>7092</v>
      </c>
      <c r="D27" s="348" t="s">
        <v>585</v>
      </c>
      <c r="F27" s="343" t="s">
        <v>438</v>
      </c>
      <c r="G27" s="343" t="n">
        <v>25</v>
      </c>
      <c r="H27" s="348" t="n">
        <v>621</v>
      </c>
      <c r="I27" s="349" t="s">
        <v>482</v>
      </c>
      <c r="J27" s="343" t="n">
        <f aca="false">VLOOKUP(I27,$A$3:$E$31,2,FALSE())</f>
        <v>21</v>
      </c>
      <c r="K27" s="350" t="n">
        <f aca="false">VLOOKUP(I27,$A$3:$E$31,3,FALSE())</f>
        <v>6443</v>
      </c>
    </row>
    <row r="28" customFormat="false" ht="12" hidden="false" customHeight="false" outlineLevel="0" collapsed="false">
      <c r="A28" s="343" t="s">
        <v>521</v>
      </c>
      <c r="B28" s="343" t="n">
        <v>26</v>
      </c>
      <c r="C28" s="348" t="n">
        <v>9811</v>
      </c>
      <c r="D28" s="348" t="s">
        <v>521</v>
      </c>
      <c r="F28" s="343" t="s">
        <v>439</v>
      </c>
      <c r="G28" s="343" t="n">
        <v>26</v>
      </c>
      <c r="H28" s="348" t="n">
        <v>75</v>
      </c>
      <c r="I28" s="349" t="s">
        <v>482</v>
      </c>
      <c r="J28" s="343" t="n">
        <f aca="false">VLOOKUP(I28,$A$3:$E$31,2,FALSE())</f>
        <v>21</v>
      </c>
      <c r="K28" s="350" t="n">
        <f aca="false">VLOOKUP(I28,$A$3:$E$31,3,FALSE())</f>
        <v>6443</v>
      </c>
    </row>
    <row r="29" customFormat="false" ht="12" hidden="false" customHeight="false" outlineLevel="0" collapsed="false">
      <c r="A29" s="343" t="s">
        <v>473</v>
      </c>
      <c r="B29" s="343" t="n">
        <v>27</v>
      </c>
      <c r="C29" s="348" t="n">
        <v>2453</v>
      </c>
      <c r="D29" s="348" t="s">
        <v>473</v>
      </c>
      <c r="F29" s="343" t="s">
        <v>440</v>
      </c>
      <c r="G29" s="343" t="n">
        <v>27</v>
      </c>
      <c r="H29" s="348" t="n">
        <v>7239</v>
      </c>
      <c r="I29" s="349" t="s">
        <v>484</v>
      </c>
      <c r="J29" s="343" t="n">
        <f aca="false">VLOOKUP(I29,$A$3:$E$31,2,FALSE())</f>
        <v>12</v>
      </c>
      <c r="K29" s="350" t="n">
        <f aca="false">VLOOKUP(I29,$A$3:$E$31,3,FALSE())</f>
        <v>56813</v>
      </c>
    </row>
    <row r="30" customFormat="false" ht="12" hidden="false" customHeight="false" outlineLevel="0" collapsed="false">
      <c r="A30" s="343" t="s">
        <v>481</v>
      </c>
      <c r="B30" s="343" t="n">
        <v>28</v>
      </c>
      <c r="C30" s="348" t="n">
        <v>622</v>
      </c>
      <c r="D30" s="343" t="s">
        <v>481</v>
      </c>
      <c r="F30" s="343" t="s">
        <v>441</v>
      </c>
      <c r="G30" s="343" t="n">
        <v>28</v>
      </c>
      <c r="H30" s="348" t="n">
        <v>8291</v>
      </c>
      <c r="I30" s="349" t="s">
        <v>486</v>
      </c>
      <c r="J30" s="343" t="n">
        <f aca="false">VLOOKUP(I30,$A$3:$E$31,2,FALSE())</f>
        <v>13</v>
      </c>
      <c r="K30" s="350" t="n">
        <f aca="false">VLOOKUP(I30,$A$3:$E$31,3,FALSE())</f>
        <v>13828</v>
      </c>
    </row>
    <row r="31" customFormat="false" ht="12" hidden="false" customHeight="false" outlineLevel="0" collapsed="false">
      <c r="A31" s="343" t="s">
        <v>586</v>
      </c>
      <c r="B31" s="343" t="n">
        <v>29</v>
      </c>
      <c r="C31" s="348" t="n">
        <v>5639</v>
      </c>
      <c r="D31" s="348" t="s">
        <v>587</v>
      </c>
      <c r="F31" s="343" t="s">
        <v>442</v>
      </c>
      <c r="G31" s="343" t="n">
        <v>29</v>
      </c>
      <c r="H31" s="348" t="n">
        <v>934</v>
      </c>
      <c r="I31" s="349" t="s">
        <v>483</v>
      </c>
      <c r="J31" s="343" t="n">
        <f aca="false">VLOOKUP(I31,$A$3:$E$31,2,FALSE())</f>
        <v>1</v>
      </c>
      <c r="K31" s="350" t="n">
        <f aca="false">VLOOKUP(I31,$A$3:$E$31,3,FALSE())</f>
        <v>3281</v>
      </c>
    </row>
    <row r="32" customFormat="false" ht="12" hidden="false" customHeight="false" outlineLevel="0" collapsed="false">
      <c r="F32" s="343" t="s">
        <v>443</v>
      </c>
      <c r="G32" s="343" t="n">
        <v>30</v>
      </c>
      <c r="H32" s="348" t="n">
        <v>785</v>
      </c>
      <c r="I32" s="349" t="s">
        <v>482</v>
      </c>
      <c r="J32" s="343" t="n">
        <f aca="false">VLOOKUP(I32,$A$3:$E$31,2,FALSE())</f>
        <v>21</v>
      </c>
      <c r="K32" s="350" t="n">
        <f aca="false">VLOOKUP(I32,$A$3:$E$31,3,FALSE())</f>
        <v>6443</v>
      </c>
    </row>
    <row r="33" customFormat="false" ht="12" hidden="false" customHeight="false" outlineLevel="0" collapsed="false">
      <c r="F33" s="343" t="s">
        <v>444</v>
      </c>
      <c r="G33" s="343" t="n">
        <v>31</v>
      </c>
      <c r="H33" s="348" t="n">
        <v>6331</v>
      </c>
      <c r="I33" s="349" t="s">
        <v>487</v>
      </c>
      <c r="J33" s="343" t="n">
        <f aca="false">VLOOKUP(I33,$A$3:$E$31,2,FALSE())</f>
        <v>14</v>
      </c>
      <c r="K33" s="350" t="n">
        <f aca="false">VLOOKUP(I33,$A$3:$E$31,3,FALSE())</f>
        <v>13815</v>
      </c>
    </row>
    <row r="34" customFormat="false" ht="12" hidden="false" customHeight="false" outlineLevel="0" collapsed="false">
      <c r="F34" s="343" t="s">
        <v>445</v>
      </c>
      <c r="G34" s="343" t="n">
        <v>32</v>
      </c>
      <c r="H34" s="348" t="n">
        <v>25</v>
      </c>
      <c r="I34" s="349" t="s">
        <v>456</v>
      </c>
      <c r="J34" s="343" t="n">
        <f aca="false">VLOOKUP(I34,$A$3:$E$31,2,FALSE())</f>
        <v>20</v>
      </c>
      <c r="K34" s="350" t="n">
        <f aca="false">VLOOKUP(I34,$A$3:$E$31,3,FALSE())</f>
        <v>7791</v>
      </c>
    </row>
    <row r="35" customFormat="false" ht="12" hidden="false" customHeight="false" outlineLevel="0" collapsed="false">
      <c r="F35" s="343" t="s">
        <v>446</v>
      </c>
      <c r="G35" s="343" t="n">
        <v>33</v>
      </c>
      <c r="H35" s="348" t="n">
        <v>88</v>
      </c>
      <c r="I35" s="349" t="s">
        <v>487</v>
      </c>
      <c r="J35" s="343" t="n">
        <f aca="false">VLOOKUP(I35,$A$3:$E$31,2,FALSE())</f>
        <v>14</v>
      </c>
      <c r="K35" s="350" t="n">
        <f aca="false">VLOOKUP(I35,$A$3:$E$31,3,FALSE())</f>
        <v>13815</v>
      </c>
    </row>
    <row r="36" customFormat="false" ht="12" hidden="false" customHeight="false" outlineLevel="0" collapsed="false">
      <c r="F36" s="343" t="s">
        <v>447</v>
      </c>
      <c r="G36" s="343" t="n">
        <v>34</v>
      </c>
      <c r="H36" s="348" t="n">
        <v>1470</v>
      </c>
      <c r="I36" s="349" t="s">
        <v>482</v>
      </c>
      <c r="J36" s="343" t="n">
        <f aca="false">VLOOKUP(I36,$A$3:$E$31,2,FALSE())</f>
        <v>21</v>
      </c>
      <c r="K36" s="350" t="n">
        <f aca="false">VLOOKUP(I36,$A$3:$E$31,3,FALSE())</f>
        <v>6443</v>
      </c>
    </row>
    <row r="37" customFormat="false" ht="12" hidden="false" customHeight="false" outlineLevel="0" collapsed="false">
      <c r="F37" s="343" t="s">
        <v>448</v>
      </c>
      <c r="G37" s="343" t="n">
        <v>35</v>
      </c>
      <c r="H37" s="351"/>
      <c r="I37" s="349" t="s">
        <v>482</v>
      </c>
      <c r="J37" s="343" t="n">
        <f aca="false">VLOOKUP(I37,$A$3:$E$31,2,FALSE())</f>
        <v>21</v>
      </c>
      <c r="K37" s="350" t="n">
        <f aca="false">VLOOKUP(I37,$A$3:$E$31,3,FALSE())</f>
        <v>6443</v>
      </c>
    </row>
    <row r="38" customFormat="false" ht="12" hidden="false" customHeight="false" outlineLevel="0" collapsed="false">
      <c r="F38" s="343" t="s">
        <v>449</v>
      </c>
      <c r="G38" s="343" t="n">
        <v>36</v>
      </c>
      <c r="H38" s="348" t="n">
        <v>300780</v>
      </c>
      <c r="I38" s="349" t="s">
        <v>488</v>
      </c>
      <c r="J38" s="343" t="n">
        <f aca="false">VLOOKUP(I38,$A$3:$E$31,2,FALSE())</f>
        <v>3</v>
      </c>
      <c r="K38" s="350" t="n">
        <f aca="false">VLOOKUP(I38,$A$3:$E$31,3,FALSE())</f>
        <v>95994</v>
      </c>
    </row>
    <row r="39" customFormat="false" ht="12" hidden="false" customHeight="false" outlineLevel="0" collapsed="false">
      <c r="F39" s="343" t="s">
        <v>450</v>
      </c>
      <c r="G39" s="343" t="n">
        <v>37</v>
      </c>
      <c r="H39" s="348" t="n">
        <v>521</v>
      </c>
      <c r="I39" s="349" t="s">
        <v>489</v>
      </c>
      <c r="J39" s="343" t="n">
        <f aca="false">VLOOKUP(I39,$A$3:$E$31,2,FALSE())</f>
        <v>5</v>
      </c>
      <c r="K39" s="350" t="n">
        <f aca="false">VLOOKUP(I39,$A$3:$E$31,3,FALSE())</f>
        <v>933</v>
      </c>
    </row>
    <row r="40" customFormat="false" ht="12" hidden="false" customHeight="false" outlineLevel="0" collapsed="false">
      <c r="F40" s="343" t="s">
        <v>451</v>
      </c>
      <c r="G40" s="343" t="n">
        <v>38</v>
      </c>
      <c r="H40" s="348" t="n">
        <v>854</v>
      </c>
      <c r="I40" s="349" t="s">
        <v>484</v>
      </c>
      <c r="J40" s="343" t="n">
        <f aca="false">VLOOKUP(I40,$A$3:$E$31,2,FALSE())</f>
        <v>12</v>
      </c>
      <c r="K40" s="350" t="n">
        <f aca="false">VLOOKUP(I40,$A$3:$E$31,3,FALSE())</f>
        <v>56813</v>
      </c>
    </row>
    <row r="41" customFormat="false" ht="12" hidden="false" customHeight="false" outlineLevel="0" collapsed="false">
      <c r="F41" s="343" t="s">
        <v>452</v>
      </c>
      <c r="G41" s="343" t="n">
        <v>39</v>
      </c>
      <c r="H41" s="348" t="n">
        <v>3656</v>
      </c>
      <c r="I41" s="349" t="s">
        <v>452</v>
      </c>
      <c r="J41" s="343" t="n">
        <f aca="false">VLOOKUP(I41,$A$3:$E$31,2,FALSE())</f>
        <v>17</v>
      </c>
      <c r="K41" s="350" t="n">
        <f aca="false">VLOOKUP(I41,$A$3:$E$31,3,FALSE())</f>
        <v>300780</v>
      </c>
    </row>
    <row r="42" customFormat="false" ht="12" hidden="false" customHeight="false" outlineLevel="0" collapsed="false">
      <c r="F42" s="343" t="s">
        <v>453</v>
      </c>
      <c r="G42" s="343" t="n">
        <v>40</v>
      </c>
      <c r="H42" s="348" t="n">
        <v>224</v>
      </c>
      <c r="I42" s="349" t="s">
        <v>487</v>
      </c>
      <c r="J42" s="343" t="n">
        <f aca="false">VLOOKUP(I42,$A$3:$E$31,2,FALSE())</f>
        <v>14</v>
      </c>
      <c r="K42" s="350" t="n">
        <f aca="false">VLOOKUP(I42,$A$3:$E$31,3,FALSE())</f>
        <v>13815</v>
      </c>
    </row>
    <row r="43" customFormat="false" ht="12" hidden="false" customHeight="false" outlineLevel="0" collapsed="false">
      <c r="F43" s="343" t="s">
        <v>454</v>
      </c>
      <c r="G43" s="343" t="n">
        <v>41</v>
      </c>
      <c r="H43" s="348" t="n">
        <v>184</v>
      </c>
      <c r="I43" s="349" t="s">
        <v>487</v>
      </c>
      <c r="J43" s="343" t="n">
        <f aca="false">VLOOKUP(I43,$A$3:$E$31,2,FALSE())</f>
        <v>14</v>
      </c>
      <c r="K43" s="350" t="n">
        <f aca="false">VLOOKUP(I43,$A$3:$E$31,3,FALSE())</f>
        <v>13815</v>
      </c>
    </row>
    <row r="44" customFormat="false" ht="12" hidden="false" customHeight="false" outlineLevel="0" collapsed="false">
      <c r="F44" s="343" t="s">
        <v>455</v>
      </c>
      <c r="G44" s="343" t="n">
        <v>42</v>
      </c>
      <c r="H44" s="348" t="n">
        <v>79</v>
      </c>
      <c r="I44" s="349" t="s">
        <v>570</v>
      </c>
      <c r="J44" s="343" t="n">
        <f aca="false">VLOOKUP(I44,$A$3:$E$31,2,FALSE())</f>
        <v>10</v>
      </c>
      <c r="K44" s="350" t="n">
        <f aca="false">VLOOKUP(I44,$A$3:$E$31,3,FALSE())</f>
        <v>2179</v>
      </c>
    </row>
    <row r="45" customFormat="false" ht="12" hidden="false" customHeight="false" outlineLevel="0" collapsed="false">
      <c r="F45" s="343" t="s">
        <v>456</v>
      </c>
      <c r="G45" s="343" t="n">
        <v>43</v>
      </c>
      <c r="H45" s="348" t="n">
        <v>2954</v>
      </c>
      <c r="I45" s="349" t="s">
        <v>456</v>
      </c>
      <c r="J45" s="343" t="n">
        <f aca="false">VLOOKUP(I45,$A$3:$E$31,2,FALSE())</f>
        <v>20</v>
      </c>
      <c r="K45" s="350" t="n">
        <f aca="false">VLOOKUP(I45,$A$3:$E$31,3,FALSE())</f>
        <v>7791</v>
      </c>
    </row>
    <row r="46" customFormat="false" ht="12" hidden="false" customHeight="false" outlineLevel="0" collapsed="false">
      <c r="F46" s="343" t="s">
        <v>457</v>
      </c>
      <c r="G46" s="343" t="n">
        <v>44</v>
      </c>
      <c r="H46" s="348" t="n">
        <v>15</v>
      </c>
      <c r="I46" s="349" t="s">
        <v>482</v>
      </c>
      <c r="J46" s="343" t="n">
        <f aca="false">VLOOKUP(I46,$A$3:$E$31,2,FALSE())</f>
        <v>21</v>
      </c>
      <c r="K46" s="350" t="n">
        <f aca="false">VLOOKUP(I46,$A$3:$E$31,3,FALSE())</f>
        <v>6443</v>
      </c>
    </row>
    <row r="47" customFormat="false" ht="12" hidden="false" customHeight="false" outlineLevel="0" collapsed="false">
      <c r="F47" s="343" t="s">
        <v>458</v>
      </c>
      <c r="G47" s="343" t="n">
        <v>45</v>
      </c>
      <c r="H47" s="348" t="n">
        <v>56</v>
      </c>
      <c r="I47" s="349" t="s">
        <v>482</v>
      </c>
      <c r="J47" s="343" t="n">
        <f aca="false">VLOOKUP(I47,$A$3:$E$31,2,FALSE())</f>
        <v>21</v>
      </c>
      <c r="K47" s="350" t="n">
        <f aca="false">VLOOKUP(I47,$A$3:$E$31,3,FALSE())</f>
        <v>6443</v>
      </c>
    </row>
    <row r="48" customFormat="false" ht="12" hidden="false" customHeight="false" outlineLevel="0" collapsed="false">
      <c r="F48" s="343" t="s">
        <v>459</v>
      </c>
      <c r="G48" s="343" t="n">
        <v>46</v>
      </c>
      <c r="H48" s="348" t="n">
        <v>188</v>
      </c>
      <c r="I48" s="349" t="s">
        <v>487</v>
      </c>
      <c r="J48" s="343" t="n">
        <f aca="false">VLOOKUP(I48,$A$3:$E$31,2,FALSE())</f>
        <v>14</v>
      </c>
      <c r="K48" s="350" t="n">
        <f aca="false">VLOOKUP(I48,$A$3:$E$31,3,FALSE())</f>
        <v>13815</v>
      </c>
    </row>
    <row r="49" customFormat="false" ht="12" hidden="false" customHeight="false" outlineLevel="0" collapsed="false">
      <c r="F49" s="343" t="s">
        <v>460</v>
      </c>
      <c r="G49" s="343" t="n">
        <v>47</v>
      </c>
      <c r="H49" s="348" t="n">
        <v>57</v>
      </c>
      <c r="I49" s="349" t="s">
        <v>482</v>
      </c>
      <c r="J49" s="343" t="n">
        <f aca="false">VLOOKUP(I49,$A$3:$E$31,2,FALSE())</f>
        <v>21</v>
      </c>
      <c r="K49" s="350" t="n">
        <f aca="false">VLOOKUP(I49,$A$3:$E$31,3,FALSE())</f>
        <v>6443</v>
      </c>
    </row>
    <row r="50" customFormat="false" ht="12" hidden="false" customHeight="false" outlineLevel="0" collapsed="false">
      <c r="F50" s="343" t="s">
        <v>461</v>
      </c>
      <c r="G50" s="343" t="n">
        <v>48</v>
      </c>
      <c r="H50" s="348" t="n">
        <v>97</v>
      </c>
      <c r="I50" s="349" t="s">
        <v>476</v>
      </c>
      <c r="J50" s="343" t="n">
        <f aca="false">VLOOKUP(I50,$A$3:$E$31,2,FALSE())</f>
        <v>2</v>
      </c>
      <c r="K50" s="350" t="n">
        <f aca="false">VLOOKUP(I50,$A$3:$E$31,3,FALSE())</f>
        <v>5830</v>
      </c>
    </row>
    <row r="51" customFormat="false" ht="12" hidden="false" customHeight="false" outlineLevel="0" collapsed="false">
      <c r="F51" s="343" t="s">
        <v>462</v>
      </c>
      <c r="G51" s="343" t="n">
        <v>49</v>
      </c>
      <c r="H51" s="348" t="n">
        <v>453</v>
      </c>
      <c r="I51" s="349" t="s">
        <v>476</v>
      </c>
      <c r="J51" s="343" t="n">
        <f aca="false">VLOOKUP(I51,$A$3:$E$31,2,FALSE())</f>
        <v>2</v>
      </c>
      <c r="K51" s="350" t="n">
        <f aca="false">VLOOKUP(I51,$A$3:$E$31,3,FALSE())</f>
        <v>5830</v>
      </c>
    </row>
    <row r="52" customFormat="false" ht="12" hidden="false" customHeight="false" outlineLevel="0" collapsed="false">
      <c r="F52" s="343" t="s">
        <v>463</v>
      </c>
      <c r="G52" s="343" t="n">
        <v>50</v>
      </c>
      <c r="H52" s="348" t="n">
        <v>1018</v>
      </c>
      <c r="I52" s="349" t="s">
        <v>483</v>
      </c>
      <c r="J52" s="343" t="n">
        <f aca="false">VLOOKUP(I52,$A$3:$E$31,2,FALSE())</f>
        <v>1</v>
      </c>
      <c r="K52" s="350" t="n">
        <f aca="false">VLOOKUP(I52,$A$3:$E$31,3,FALSE())</f>
        <v>3281</v>
      </c>
    </row>
    <row r="53" customFormat="false" ht="12" hidden="false" customHeight="false" outlineLevel="0" collapsed="false">
      <c r="F53" s="343" t="s">
        <v>464</v>
      </c>
      <c r="G53" s="343" t="n">
        <v>51</v>
      </c>
      <c r="H53" s="348" t="n">
        <v>245</v>
      </c>
      <c r="I53" s="349" t="s">
        <v>484</v>
      </c>
      <c r="J53" s="343" t="n">
        <f aca="false">VLOOKUP(I53,$A$3:$E$31,2,FALSE())</f>
        <v>12</v>
      </c>
      <c r="K53" s="350" t="n">
        <f aca="false">VLOOKUP(I53,$A$3:$E$31,3,FALSE())</f>
        <v>56813</v>
      </c>
    </row>
    <row r="54" customFormat="false" ht="12" hidden="false" customHeight="false" outlineLevel="0" collapsed="false">
      <c r="F54" s="343" t="s">
        <v>465</v>
      </c>
      <c r="G54" s="343" t="n">
        <v>52</v>
      </c>
      <c r="H54" s="348" t="n">
        <v>2489</v>
      </c>
      <c r="I54" s="349" t="s">
        <v>484</v>
      </c>
      <c r="J54" s="343" t="n">
        <f aca="false">VLOOKUP(I54,$A$3:$E$31,2,FALSE())</f>
        <v>12</v>
      </c>
      <c r="K54" s="350" t="n">
        <f aca="false">VLOOKUP(I54,$A$3:$E$31,3,FALSE())</f>
        <v>56813</v>
      </c>
    </row>
    <row r="55" customFormat="false" ht="12" hidden="false" customHeight="false" outlineLevel="0" collapsed="false">
      <c r="F55" s="343" t="s">
        <v>466</v>
      </c>
      <c r="G55" s="343" t="n">
        <v>53</v>
      </c>
      <c r="H55" s="348" t="n">
        <v>926</v>
      </c>
      <c r="I55" s="349" t="s">
        <v>466</v>
      </c>
      <c r="J55" s="343" t="n">
        <f aca="false">VLOOKUP(I55,$A$3:$E$31,2,FALSE())</f>
        <v>23</v>
      </c>
      <c r="K55" s="350" t="n">
        <f aca="false">VLOOKUP(I55,$A$3:$E$31,3,FALSE())</f>
        <v>3213</v>
      </c>
    </row>
    <row r="56" customFormat="false" ht="12" hidden="false" customHeight="false" outlineLevel="0" collapsed="false">
      <c r="F56" s="343" t="s">
        <v>467</v>
      </c>
      <c r="G56" s="343" t="n">
        <v>54</v>
      </c>
      <c r="H56" s="348" t="n">
        <v>87</v>
      </c>
      <c r="I56" s="349" t="s">
        <v>478</v>
      </c>
      <c r="J56" s="343" t="n">
        <f aca="false">VLOOKUP(I56,$A$3:$E$31,2,FALSE())</f>
        <v>25</v>
      </c>
      <c r="K56" s="350" t="n">
        <f aca="false">VLOOKUP(I56,$A$3:$E$31,3,FALSE())</f>
        <v>7092</v>
      </c>
    </row>
    <row r="57" customFormat="false" ht="12" hidden="false" customHeight="false" outlineLevel="0" collapsed="false">
      <c r="F57" s="343" t="s">
        <v>468</v>
      </c>
      <c r="G57" s="343" t="n">
        <v>55</v>
      </c>
      <c r="H57" s="348" t="n">
        <v>140</v>
      </c>
      <c r="I57" s="349" t="s">
        <v>570</v>
      </c>
      <c r="J57" s="343" t="n">
        <f aca="false">VLOOKUP(I57,$A$3:$E$31,2,FALSE())</f>
        <v>10</v>
      </c>
      <c r="K57" s="350" t="n">
        <f aca="false">VLOOKUP(I57,$A$3:$E$31,3,FALSE())</f>
        <v>2179</v>
      </c>
    </row>
    <row r="58" customFormat="false" ht="12" hidden="false" customHeight="false" outlineLevel="0" collapsed="false">
      <c r="F58" s="343" t="s">
        <v>469</v>
      </c>
      <c r="G58" s="343" t="n">
        <v>56</v>
      </c>
      <c r="H58" s="348" t="n">
        <v>518</v>
      </c>
      <c r="I58" s="349" t="s">
        <v>482</v>
      </c>
      <c r="J58" s="343" t="n">
        <f aca="false">VLOOKUP(I58,$A$3:$E$31,2,FALSE())</f>
        <v>21</v>
      </c>
      <c r="K58" s="350" t="n">
        <f aca="false">VLOOKUP(I58,$A$3:$E$31,3,FALSE())</f>
        <v>6443</v>
      </c>
    </row>
    <row r="59" customFormat="false" ht="12" hidden="false" customHeight="false" outlineLevel="0" collapsed="false">
      <c r="F59" s="343" t="s">
        <v>470</v>
      </c>
      <c r="G59" s="343" t="n">
        <v>57</v>
      </c>
      <c r="H59" s="348" t="n">
        <v>4735</v>
      </c>
      <c r="I59" s="349" t="s">
        <v>476</v>
      </c>
      <c r="J59" s="343" t="n">
        <f aca="false">VLOOKUP(I59,$A$3:$E$31,2,FALSE())</f>
        <v>2</v>
      </c>
      <c r="K59" s="350" t="n">
        <f aca="false">VLOOKUP(I59,$A$3:$E$31,3,FALSE())</f>
        <v>5830</v>
      </c>
    </row>
    <row r="60" customFormat="false" ht="12" hidden="false" customHeight="false" outlineLevel="0" collapsed="false">
      <c r="F60" s="343" t="s">
        <v>121</v>
      </c>
      <c r="G60" s="343" t="n">
        <v>58</v>
      </c>
      <c r="H60" s="348" t="n">
        <v>4097</v>
      </c>
      <c r="I60" s="349" t="s">
        <v>478</v>
      </c>
      <c r="J60" s="343" t="n">
        <f aca="false">VLOOKUP(I60,$A$3:$E$31,2,FALSE())</f>
        <v>25</v>
      </c>
      <c r="K60" s="350" t="n">
        <f aca="false">VLOOKUP(I60,$A$3:$E$31,3,FALSE())</f>
        <v>7092</v>
      </c>
    </row>
    <row r="61" customFormat="false" ht="12" hidden="false" customHeight="false" outlineLevel="0" collapsed="false">
      <c r="F61" s="343" t="s">
        <v>471</v>
      </c>
      <c r="G61" s="343" t="n">
        <v>59</v>
      </c>
      <c r="H61" s="348" t="n">
        <v>39</v>
      </c>
      <c r="I61" s="349" t="s">
        <v>482</v>
      </c>
      <c r="J61" s="343" t="n">
        <f aca="false">VLOOKUP(I61,$A$3:$E$31,2,FALSE())</f>
        <v>21</v>
      </c>
      <c r="K61" s="350" t="n">
        <f aca="false">VLOOKUP(I61,$A$3:$E$31,3,FALSE())</f>
        <v>6443</v>
      </c>
    </row>
    <row r="62" customFormat="false" ht="12" hidden="false" customHeight="false" outlineLevel="0" collapsed="false">
      <c r="F62" s="343" t="s">
        <v>472</v>
      </c>
      <c r="G62" s="343" t="n">
        <v>60</v>
      </c>
      <c r="H62" s="348" t="n">
        <v>229</v>
      </c>
      <c r="I62" s="349" t="s">
        <v>478</v>
      </c>
      <c r="J62" s="343" t="n">
        <f aca="false">VLOOKUP(I62,$A$3:$E$31,2,FALSE())</f>
        <v>25</v>
      </c>
      <c r="K62" s="350" t="n">
        <f aca="false">VLOOKUP(I62,$A$3:$E$31,3,FALSE())</f>
        <v>7092</v>
      </c>
    </row>
    <row r="63" customFormat="false" ht="12" hidden="false" customHeight="false" outlineLevel="0" collapsed="false">
      <c r="F63" s="343" t="s">
        <v>473</v>
      </c>
      <c r="G63" s="343" t="n">
        <v>61</v>
      </c>
      <c r="H63" s="348" t="n">
        <v>2453</v>
      </c>
      <c r="I63" s="349" t="s">
        <v>473</v>
      </c>
      <c r="J63" s="343" t="n">
        <f aca="false">VLOOKUP(I63,$A$3:$E$31,2,FALSE())</f>
        <v>27</v>
      </c>
      <c r="K63" s="350" t="n">
        <f aca="false">VLOOKUP(I63,$A$3:$E$31,3,FALSE())</f>
        <v>2453</v>
      </c>
    </row>
  </sheetData>
  <mergeCells count="2">
    <mergeCell ref="A1:B1"/>
    <mergeCell ref="F1:K1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_rels/item3.xml.rels><?xml version="1.0" encoding="UTF-8"?>
<Relationships xmlns="http://schemas.openxmlformats.org/package/2006/relationships"><Relationship Id="rId1" Type="http://schemas.openxmlformats.org/officeDocument/2006/relationships/customXmlProps" Target="itemProps3.xml"/>
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4B7378036FBE846BEFE80CA4084A155" ma:contentTypeVersion="2" ma:contentTypeDescription="Create a new document." ma:contentTypeScope="" ma:versionID="23dc5d7448c4db209f3cfff4382ecb91">
  <xsd:schema xmlns:xsd="http://www.w3.org/2001/XMLSchema" xmlns:xs="http://www.w3.org/2001/XMLSchema" xmlns:p="http://schemas.microsoft.com/office/2006/metadata/properties" xmlns:ns2="f7365efa-a3dc-4563-a3ce-416d63b4f11c" targetNamespace="http://schemas.microsoft.com/office/2006/metadata/properties" ma:root="true" ma:fieldsID="525d1e04b46f5d31df641bfb530544d6" ns2:_="">
    <xsd:import namespace="f7365efa-a3dc-4563-a3ce-416d63b4f1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365efa-a3dc-4563-a3ce-416d63b4f1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A15D228-1C75-4F6B-9AE6-6AE6BB5895DA}"/>
</file>

<file path=customXml/itemProps2.xml><?xml version="1.0" encoding="utf-8"?>
<ds:datastoreItem xmlns:ds="http://schemas.openxmlformats.org/officeDocument/2006/customXml" ds:itemID="{64A62583-5CB0-4C60-A4BC-5F4DDDD7C370}"/>
</file>

<file path=customXml/itemProps3.xml><?xml version="1.0" encoding="utf-8"?>
<ds:datastoreItem xmlns:ds="http://schemas.openxmlformats.org/officeDocument/2006/customXml" ds:itemID="{A300A4D8-B49C-4645-AA21-08DCE68A2485}"/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LibreOffice/7.6.2.1$Windows_X86_64 LibreOffice_project/56f7684011345957bbf33a7ee678afaf4d2ba333</Application>
  <AppVersion>15.0000</AppVersion>
  <Company>Northern Economics, Inc.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2003-03-26T01:17:50Z</dcterms:created>
  <dc:creator>MICHAEL FISHER</dc:creator>
  <dc:description/>
  <dc:language>en-US</dc:language>
  <cp:lastModifiedBy>Mike Fisher</cp:lastModifiedBy>
  <cp:lastPrinted>2016-04-06T21:56:06Z</cp:lastPrinted>
  <dcterms:modified xsi:type="dcterms:W3CDTF">2023-10-02T12:03:30Z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0x01010004B7378036FBE846BEFE80CA4084A155</vt:lpwstr>
  </property>
  <property fmtid="{D5CDD505-2E9C-101B-9397-08002B2CF9AE}" pid="3" name="Order">
    <vt:r8>2024200</vt:r8>
  </property>
</Properties>
</file>